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овет\Desktop\зп Султакай\"/>
    </mc:Choice>
  </mc:AlternateContent>
  <bookViews>
    <workbookView xWindow="0" yWindow="0" windowWidth="28800" windowHeight="11730" firstSheet="1" activeTab="4"/>
  </bookViews>
  <sheets>
    <sheet name="01.01.2022" sheetId="3" r:id="rId1"/>
    <sheet name="пожарка 01.01.2022" sheetId="1" r:id="rId2"/>
    <sheet name="вус 01.01.2022" sheetId="2" r:id="rId3"/>
    <sheet name=" фонд оплаты труда" sheetId="4" r:id="rId4"/>
    <sheet name="01.06.2022" sheetId="5" r:id="rId5"/>
    <sheet name="пожарка 01.06.2022" sheetId="6" r:id="rId6"/>
    <sheet name="вус 01.06.2022" sheetId="7" r:id="rId7"/>
    <sheet name=" фонд оплаты труда (2)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8" l="1"/>
  <c r="C10" i="8" s="1"/>
  <c r="C7" i="8"/>
  <c r="C6" i="8"/>
  <c r="D6" i="8" s="1"/>
  <c r="E6" i="8" s="1"/>
  <c r="D9" i="8"/>
  <c r="E9" i="8" s="1"/>
  <c r="C9" i="8"/>
  <c r="D8" i="8"/>
  <c r="E8" i="8" s="1"/>
  <c r="L18" i="7"/>
  <c r="I18" i="7"/>
  <c r="C18" i="7"/>
  <c r="B18" i="7"/>
  <c r="K14" i="7"/>
  <c r="K18" i="7" s="1"/>
  <c r="I14" i="7"/>
  <c r="G14" i="7"/>
  <c r="G18" i="7" s="1"/>
  <c r="E14" i="7"/>
  <c r="M14" i="7" s="1"/>
  <c r="M18" i="7" s="1"/>
  <c r="L18" i="6"/>
  <c r="C18" i="6"/>
  <c r="B18" i="6"/>
  <c r="K15" i="6"/>
  <c r="I15" i="6"/>
  <c r="G15" i="6"/>
  <c r="E15" i="6"/>
  <c r="K14" i="6"/>
  <c r="K18" i="6" s="1"/>
  <c r="I14" i="6"/>
  <c r="I18" i="6" s="1"/>
  <c r="G14" i="6"/>
  <c r="G18" i="6" s="1"/>
  <c r="E14" i="6"/>
  <c r="L18" i="5"/>
  <c r="C18" i="5"/>
  <c r="B18" i="5"/>
  <c r="K17" i="5"/>
  <c r="G17" i="5"/>
  <c r="E17" i="5"/>
  <c r="M17" i="5" s="1"/>
  <c r="K16" i="5"/>
  <c r="K18" i="5" s="1"/>
  <c r="G16" i="5"/>
  <c r="E16" i="5"/>
  <c r="I15" i="5"/>
  <c r="M15" i="5" s="1"/>
  <c r="G15" i="5"/>
  <c r="E15" i="5"/>
  <c r="I14" i="5"/>
  <c r="I18" i="5" s="1"/>
  <c r="G14" i="5"/>
  <c r="G18" i="5" s="1"/>
  <c r="E14" i="5"/>
  <c r="M14" i="5" s="1"/>
  <c r="D7" i="8" l="1"/>
  <c r="E7" i="8" s="1"/>
  <c r="E10" i="8" s="1"/>
  <c r="N14" i="7"/>
  <c r="E18" i="7"/>
  <c r="N14" i="6"/>
  <c r="M15" i="6"/>
  <c r="N15" i="6" s="1"/>
  <c r="O15" i="6" s="1"/>
  <c r="M14" i="6"/>
  <c r="M18" i="6" s="1"/>
  <c r="E18" i="6"/>
  <c r="N15" i="5"/>
  <c r="O15" i="5" s="1"/>
  <c r="N17" i="5"/>
  <c r="O17" i="5" s="1"/>
  <c r="E18" i="5"/>
  <c r="N14" i="5"/>
  <c r="M16" i="5"/>
  <c r="M18" i="5" s="1"/>
  <c r="D6" i="4"/>
  <c r="E6" i="4"/>
  <c r="D10" i="8" l="1"/>
  <c r="N18" i="7"/>
  <c r="O14" i="7"/>
  <c r="O18" i="7" s="1"/>
  <c r="N18" i="6"/>
  <c r="O14" i="6"/>
  <c r="O18" i="6" s="1"/>
  <c r="N16" i="5"/>
  <c r="O16" i="5" s="1"/>
  <c r="O14" i="5"/>
  <c r="L18" i="3"/>
  <c r="C18" i="3"/>
  <c r="B18" i="3"/>
  <c r="K17" i="3"/>
  <c r="K18" i="3" s="1"/>
  <c r="G17" i="3"/>
  <c r="E17" i="3"/>
  <c r="K16" i="3"/>
  <c r="G16" i="3"/>
  <c r="E16" i="3"/>
  <c r="M16" i="3" s="1"/>
  <c r="I15" i="3"/>
  <c r="M15" i="3" s="1"/>
  <c r="G15" i="3"/>
  <c r="E15" i="3"/>
  <c r="I14" i="3"/>
  <c r="G14" i="3"/>
  <c r="G18" i="3" s="1"/>
  <c r="E14" i="3"/>
  <c r="M14" i="3" s="1"/>
  <c r="L18" i="2"/>
  <c r="C18" i="2"/>
  <c r="B18" i="2"/>
  <c r="K14" i="2"/>
  <c r="K18" i="2" s="1"/>
  <c r="I14" i="2"/>
  <c r="I18" i="2" s="1"/>
  <c r="G14" i="2"/>
  <c r="G18" i="2" s="1"/>
  <c r="E14" i="2"/>
  <c r="M14" i="2" s="1"/>
  <c r="M18" i="2" s="1"/>
  <c r="L18" i="1"/>
  <c r="C18" i="1"/>
  <c r="B18" i="1"/>
  <c r="K15" i="1"/>
  <c r="I15" i="1"/>
  <c r="G15" i="1"/>
  <c r="E15" i="1"/>
  <c r="K14" i="1"/>
  <c r="K18" i="1" s="1"/>
  <c r="I14" i="1"/>
  <c r="G14" i="1"/>
  <c r="E14" i="1"/>
  <c r="O18" i="5" l="1"/>
  <c r="N18" i="5"/>
  <c r="N15" i="3"/>
  <c r="O15" i="3" s="1"/>
  <c r="C7" i="4" s="1"/>
  <c r="D7" i="4" s="1"/>
  <c r="E7" i="4" s="1"/>
  <c r="E18" i="2"/>
  <c r="E18" i="1"/>
  <c r="G18" i="1"/>
  <c r="I18" i="1"/>
  <c r="M15" i="1"/>
  <c r="N15" i="1" s="1"/>
  <c r="O15" i="1" s="1"/>
  <c r="E18" i="3"/>
  <c r="N14" i="2"/>
  <c r="N14" i="3"/>
  <c r="N16" i="3"/>
  <c r="O16" i="3" s="1"/>
  <c r="I18" i="3"/>
  <c r="M17" i="3"/>
  <c r="M18" i="3" s="1"/>
  <c r="M14" i="1"/>
  <c r="M18" i="1" l="1"/>
  <c r="O14" i="3"/>
  <c r="N14" i="1"/>
  <c r="N18" i="2"/>
  <c r="O14" i="2"/>
  <c r="O18" i="2" s="1"/>
  <c r="C9" i="4" s="1"/>
  <c r="D9" i="4" s="1"/>
  <c r="E9" i="4" s="1"/>
  <c r="N17" i="3"/>
  <c r="O17" i="3" s="1"/>
  <c r="N18" i="3" l="1"/>
  <c r="O18" i="3"/>
  <c r="N18" i="1"/>
  <c r="O14" i="1"/>
  <c r="O18" i="1" s="1"/>
  <c r="C8" i="4" s="1"/>
  <c r="D8" i="4" l="1"/>
  <c r="C10" i="4"/>
  <c r="E8" i="4" l="1"/>
  <c r="E10" i="4" s="1"/>
  <c r="D10" i="4"/>
</calcChain>
</file>

<file path=xl/sharedStrings.xml><?xml version="1.0" encoding="utf-8"?>
<sst xmlns="http://schemas.openxmlformats.org/spreadsheetml/2006/main" count="186" uniqueCount="49">
  <si>
    <t>Утверждаю : Штатное расписание в количестве 0,8 единиц с месячным фондом оплаты труда 12 528,00 (одиннадцать тысяч семьсот шестьдесят восемь рублей 00 копеек).  Глава администрации Султакаевского сельсовета __________________________ Р.Р. Дибаева</t>
  </si>
  <si>
    <t>Штатное расписание на содержание пожарной безопасности Султакаевского сельсовета на 1 Октября 2021 г.</t>
  </si>
  <si>
    <t>должность</t>
  </si>
  <si>
    <t>кол-во единиц</t>
  </si>
  <si>
    <t>Надбавки</t>
  </si>
  <si>
    <t>уральский коэффициент</t>
  </si>
  <si>
    <t>месячный фонд на 1 единицу</t>
  </si>
  <si>
    <t>должностной оклад</t>
  </si>
  <si>
    <t>за особые условия</t>
  </si>
  <si>
    <t>за выслугу лет</t>
  </si>
  <si>
    <t>ежемесячное денежное поощрение</t>
  </si>
  <si>
    <t>персональный повышающий коэф.</t>
  </si>
  <si>
    <t>за чин</t>
  </si>
  <si>
    <t>месячный фонд по штатному</t>
  </si>
  <si>
    <t>%</t>
  </si>
  <si>
    <t>сумма</t>
  </si>
  <si>
    <t>Водитель пожарной машины</t>
  </si>
  <si>
    <t>Итого</t>
  </si>
  <si>
    <t>Бухгалтер финансового отдела администрации Александровского района                                                       Казакова Н.В.</t>
  </si>
  <si>
    <t>Утверждаю : Штатное расписание в количестве 0,4 единицы с месячным фондом оплаты труда 6264,00 (шесть тысяч двести шестьдесят четыре рубля 00 копеек).  Глава администрации Султакаевского сельсовета __________________________ Р.Р. Дибаева</t>
  </si>
  <si>
    <t>Штатное расписание на содержание ВУС Султакаевского сельсовета на 1 Января 2022 г.</t>
  </si>
  <si>
    <t>специалист ВУС</t>
  </si>
  <si>
    <t>Штатное расписание на содержание главы и аппарата управления администрации Султакаевского сельсовета на 1 Января 2022 г.</t>
  </si>
  <si>
    <t>за особые условия муниципальной службы</t>
  </si>
  <si>
    <t>Глава администрации</t>
  </si>
  <si>
    <t>Специалист 1 категории</t>
  </si>
  <si>
    <t>Водитель (8р.)</t>
  </si>
  <si>
    <t>Техничка (1р.)</t>
  </si>
  <si>
    <t xml:space="preserve">Администрация Султакаевского сельского совета </t>
  </si>
  <si>
    <t>Плановый фонд оплаты труда  на 01.01.2022 г.</t>
  </si>
  <si>
    <t>№ п/п</t>
  </si>
  <si>
    <t>Подразделение</t>
  </si>
  <si>
    <t>Фонд оплаты труда ст.211</t>
  </si>
  <si>
    <t>Начисления на фонд оплаты труда ст. 213</t>
  </si>
  <si>
    <t xml:space="preserve">Глава </t>
  </si>
  <si>
    <t>Аппарат управления</t>
  </si>
  <si>
    <t>Пожарка</t>
  </si>
  <si>
    <t>ВУС</t>
  </si>
  <si>
    <t xml:space="preserve">исполнитель </t>
  </si>
  <si>
    <t xml:space="preserve"> Казакова Н.В.</t>
  </si>
  <si>
    <t>Утверждаю : Штатное расписание в количестве 2,8 единицы с месячным фондом оплаты труда 68863,32 шестьдесят восемь тысяч восемьсот шестьдесят три рубля) 32 копейки.  Глава администрации Султакаевского сельсовета __________________________ Р.Р. Дибаева</t>
  </si>
  <si>
    <t>Штатное расписание на содержание главы и аппарата управления администрации Султакаевского сельсовета на 1 июня 2022 г.</t>
  </si>
  <si>
    <t>за чин спц/доплата до МРОТ</t>
  </si>
  <si>
    <t>Утверждаю : Штатное расписание в количестве 2,8 единицы с месячным фондом оплаты труда 70140,92 (семьдесят тысяч сто сорок рублей) 92 копейки.  Глава администрации Султакаевского сельсовета __________________________ Р.Р. Дибаева</t>
  </si>
  <si>
    <t>Штатное расписание на содержание пожарной безопасности Султакаевского сельсовета на 1 июня 2022 г.</t>
  </si>
  <si>
    <t>доплата до МРОТ</t>
  </si>
  <si>
    <t>Утверждаю : Штатное расписание в количестве 0,8 единиц с месячным фондом оплаты труда 14 056,00 (четырнадцать тысяч пятьдесят шесть рублей) 80 копеек.  Глава администрации Султакаевского сельсовета __________________________ Р.Р. Дибаева</t>
  </si>
  <si>
    <t>Утверждаю : Штатное расписание в количестве 0,4 единицы с месячным фондом оплаты труда 7028,40 (семь тысяч двадцать восемь рублей) 40 копеек).  Глава администрации Султакаевского сельсовета __________________________ Р.Р. Дибаева</t>
  </si>
  <si>
    <t>Плановый фонд оплаты труда  на 01.06.2022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</si>
</sst>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1" xfId="0" applyFont="1" applyBorder="1" applyAlignment="1">
      <alignment horizontal="justify"/>
    </xf>
    <xf numFmtId="0" fontId="1" fillId="0" borderId="1" xfId="0" applyFon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2" fontId="1" fillId="0" borderId="1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1" fontId="1" fillId="0" borderId="5" xfId="0" applyNumberFormat="1" applyFont="1" applyBorder="1"/>
    <xf numFmtId="0" fontId="1" fillId="0" borderId="5" xfId="0" applyNumberFormat="1" applyFont="1" applyBorder="1"/>
    <xf numFmtId="2" fontId="1" fillId="0" borderId="5" xfId="0" applyNumberFormat="1" applyFont="1" applyBorder="1" applyAlignment="1">
      <alignment wrapText="1"/>
    </xf>
    <xf numFmtId="0" fontId="1" fillId="0" borderId="7" xfId="0" applyFont="1" applyBorder="1"/>
    <xf numFmtId="0" fontId="1" fillId="0" borderId="8" xfId="0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2" fontId="1" fillId="0" borderId="7" xfId="0" applyNumberFormat="1" applyFont="1" applyBorder="1"/>
    <xf numFmtId="2" fontId="1" fillId="0" borderId="10" xfId="0" applyNumberFormat="1" applyFont="1" applyBorder="1"/>
    <xf numFmtId="2" fontId="1" fillId="0" borderId="0" xfId="0" applyNumberFormat="1" applyFont="1"/>
    <xf numFmtId="0" fontId="4" fillId="0" borderId="0" xfId="0" applyFont="1" applyAlignment="1">
      <alignment horizontal="justify"/>
    </xf>
    <xf numFmtId="164" fontId="1" fillId="0" borderId="1" xfId="2" applyFont="1" applyBorder="1" applyAlignment="1">
      <alignment wrapText="1"/>
    </xf>
    <xf numFmtId="165" fontId="1" fillId="0" borderId="1" xfId="0" applyNumberFormat="1" applyFont="1" applyBorder="1"/>
    <xf numFmtId="165" fontId="1" fillId="0" borderId="5" xfId="0" applyNumberFormat="1" applyFont="1" applyBorder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selection activeCell="R19" sqref="R19"/>
    </sheetView>
  </sheetViews>
  <sheetFormatPr defaultRowHeight="15.75" x14ac:dyDescent="0.25"/>
  <cols>
    <col min="1" max="1" width="16.140625" style="1" customWidth="1"/>
    <col min="2" max="2" width="8" style="1" customWidth="1"/>
    <col min="3" max="3" width="11.42578125" style="1" customWidth="1"/>
    <col min="4" max="4" width="6.42578125" style="1" customWidth="1"/>
    <col min="5" max="5" width="10.140625" style="1" customWidth="1"/>
    <col min="6" max="6" width="5.42578125" style="1" customWidth="1"/>
    <col min="7" max="7" width="9.85546875" style="1" customWidth="1"/>
    <col min="8" max="8" width="5.7109375" style="1" customWidth="1"/>
    <col min="9" max="9" width="9.7109375" style="1" customWidth="1"/>
    <col min="10" max="10" width="10.42578125" style="1" customWidth="1"/>
    <col min="11" max="12" width="9.140625" style="1"/>
    <col min="13" max="13" width="10.5703125" style="1" customWidth="1"/>
    <col min="14" max="15" width="11.5703125" style="1" customWidth="1"/>
    <col min="16" max="17" width="9.140625" style="1"/>
    <col min="18" max="18" width="9.5703125" style="1" bestFit="1" customWidth="1"/>
    <col min="19" max="16384" width="9.140625" style="1"/>
  </cols>
  <sheetData>
    <row r="1" spans="1:15" ht="15.75" customHeight="1" x14ac:dyDescent="0.25">
      <c r="J1" s="41" t="s">
        <v>40</v>
      </c>
      <c r="K1" s="41"/>
      <c r="L1" s="41"/>
      <c r="M1" s="41"/>
      <c r="N1" s="41"/>
      <c r="O1" s="2"/>
    </row>
    <row r="2" spans="1:15" x14ac:dyDescent="0.25">
      <c r="J2" s="41"/>
      <c r="K2" s="41"/>
      <c r="L2" s="41"/>
      <c r="M2" s="41"/>
      <c r="N2" s="41"/>
      <c r="O2" s="2"/>
    </row>
    <row r="3" spans="1:15" x14ac:dyDescent="0.25">
      <c r="J3" s="41"/>
      <c r="K3" s="41"/>
      <c r="L3" s="41"/>
      <c r="M3" s="41"/>
      <c r="N3" s="41"/>
      <c r="O3" s="2"/>
    </row>
    <row r="4" spans="1:15" x14ac:dyDescent="0.25">
      <c r="J4" s="41"/>
      <c r="K4" s="41"/>
      <c r="L4" s="41"/>
      <c r="M4" s="41"/>
      <c r="N4" s="41"/>
      <c r="O4" s="2"/>
    </row>
    <row r="5" spans="1:15" ht="36" customHeight="1" x14ac:dyDescent="0.25">
      <c r="J5" s="41"/>
      <c r="K5" s="41"/>
      <c r="L5" s="41"/>
      <c r="M5" s="41"/>
      <c r="N5" s="41"/>
      <c r="O5" s="2"/>
    </row>
    <row r="6" spans="1:15" x14ac:dyDescent="0.25">
      <c r="C6" s="42" t="s">
        <v>22</v>
      </c>
      <c r="D6" s="42"/>
      <c r="E6" s="42"/>
      <c r="F6" s="42"/>
      <c r="G6" s="42"/>
      <c r="H6" s="42"/>
      <c r="I6" s="42"/>
      <c r="J6" s="43"/>
      <c r="K6" s="43"/>
      <c r="L6" s="43"/>
      <c r="M6" s="43"/>
      <c r="N6" s="2"/>
      <c r="O6" s="2"/>
    </row>
    <row r="7" spans="1:15" x14ac:dyDescent="0.25">
      <c r="C7" s="42"/>
      <c r="D7" s="42"/>
      <c r="E7" s="42"/>
      <c r="F7" s="42"/>
      <c r="G7" s="42"/>
      <c r="H7" s="42"/>
      <c r="I7" s="42"/>
      <c r="J7" s="43"/>
      <c r="K7" s="43"/>
      <c r="L7" s="43"/>
      <c r="M7" s="43"/>
      <c r="N7" s="2"/>
      <c r="O7" s="2"/>
    </row>
    <row r="8" spans="1:15" x14ac:dyDescent="0.25">
      <c r="C8" s="42"/>
      <c r="D8" s="42"/>
      <c r="E8" s="42"/>
      <c r="F8" s="42"/>
      <c r="G8" s="42"/>
      <c r="H8" s="42"/>
      <c r="I8" s="42"/>
      <c r="J8" s="43"/>
      <c r="K8" s="43"/>
      <c r="L8" s="43"/>
      <c r="M8" s="43"/>
    </row>
    <row r="11" spans="1:15" s="2" customFormat="1" ht="64.5" customHeight="1" x14ac:dyDescent="0.25">
      <c r="A11" s="4" t="s">
        <v>2</v>
      </c>
      <c r="B11" s="4" t="s">
        <v>3</v>
      </c>
      <c r="C11" s="44" t="s">
        <v>4</v>
      </c>
      <c r="D11" s="45"/>
      <c r="E11" s="45"/>
      <c r="F11" s="45"/>
      <c r="G11" s="45"/>
      <c r="H11" s="45"/>
      <c r="I11" s="45"/>
      <c r="J11" s="45"/>
      <c r="K11" s="45"/>
      <c r="L11" s="46"/>
      <c r="M11" s="47" t="s">
        <v>5</v>
      </c>
      <c r="N11" s="49" t="s">
        <v>6</v>
      </c>
      <c r="O11" s="26"/>
    </row>
    <row r="12" spans="1:15" s="2" customFormat="1" ht="63.75" customHeight="1" x14ac:dyDescent="0.25">
      <c r="A12" s="4"/>
      <c r="B12" s="4"/>
      <c r="C12" s="6" t="s">
        <v>7</v>
      </c>
      <c r="D12" s="50" t="s">
        <v>23</v>
      </c>
      <c r="E12" s="51"/>
      <c r="F12" s="50" t="s">
        <v>9</v>
      </c>
      <c r="G12" s="51"/>
      <c r="H12" s="50" t="s">
        <v>10</v>
      </c>
      <c r="I12" s="51"/>
      <c r="J12" s="50" t="s">
        <v>11</v>
      </c>
      <c r="K12" s="51"/>
      <c r="L12" s="6" t="s">
        <v>12</v>
      </c>
      <c r="M12" s="48"/>
      <c r="N12" s="49"/>
      <c r="O12" s="4" t="s">
        <v>13</v>
      </c>
    </row>
    <row r="13" spans="1:15" s="2" customFormat="1" x14ac:dyDescent="0.25">
      <c r="A13" s="4"/>
      <c r="B13" s="4"/>
      <c r="C13" s="6"/>
      <c r="D13" s="4" t="s">
        <v>14</v>
      </c>
      <c r="E13" s="4" t="s">
        <v>15</v>
      </c>
      <c r="F13" s="4" t="s">
        <v>14</v>
      </c>
      <c r="G13" s="4" t="s">
        <v>15</v>
      </c>
      <c r="H13" s="4" t="s">
        <v>14</v>
      </c>
      <c r="I13" s="4" t="s">
        <v>15</v>
      </c>
      <c r="J13" s="4" t="s">
        <v>14</v>
      </c>
      <c r="K13" s="4" t="s">
        <v>15</v>
      </c>
      <c r="L13" s="6"/>
      <c r="M13" s="4"/>
      <c r="N13" s="4"/>
      <c r="O13" s="4"/>
    </row>
    <row r="14" spans="1:15" ht="47.25" x14ac:dyDescent="0.25">
      <c r="A14" s="4" t="s">
        <v>24</v>
      </c>
      <c r="B14" s="8">
        <v>1</v>
      </c>
      <c r="C14" s="9">
        <v>12324</v>
      </c>
      <c r="D14" s="10">
        <v>50</v>
      </c>
      <c r="E14" s="9">
        <f>ROUND((C14*D14)/100,2)</f>
        <v>6162</v>
      </c>
      <c r="F14" s="10">
        <v>20</v>
      </c>
      <c r="G14" s="9">
        <f>ROUND((C14*F14)/100,2)</f>
        <v>2464.8000000000002</v>
      </c>
      <c r="H14" s="10">
        <v>75</v>
      </c>
      <c r="I14" s="9">
        <f>ROUND((C14*H14)/100,2)</f>
        <v>9243</v>
      </c>
      <c r="J14" s="9"/>
      <c r="K14" s="9"/>
      <c r="L14" s="9"/>
      <c r="M14" s="11">
        <f>ROUND((C14+E14+G14+I14+K14+L14)*0.15,2)</f>
        <v>4529.07</v>
      </c>
      <c r="N14" s="9">
        <f>C14+E14+G14+I14+K14+L14+M14</f>
        <v>34722.869999999995</v>
      </c>
      <c r="O14" s="9">
        <f>N14*B14</f>
        <v>34722.869999999995</v>
      </c>
    </row>
    <row r="15" spans="1:15" ht="31.5" x14ac:dyDescent="0.25">
      <c r="A15" s="4" t="s">
        <v>25</v>
      </c>
      <c r="B15" s="8">
        <v>1</v>
      </c>
      <c r="C15" s="9">
        <v>8424</v>
      </c>
      <c r="D15" s="10">
        <v>40</v>
      </c>
      <c r="E15" s="9">
        <f>ROUND((C15*D15)/100,2)</f>
        <v>3369.6</v>
      </c>
      <c r="F15" s="10">
        <v>20</v>
      </c>
      <c r="G15" s="9">
        <f>ROUND((C15*F15)/100,2)</f>
        <v>1684.8</v>
      </c>
      <c r="H15" s="10">
        <v>52.5</v>
      </c>
      <c r="I15" s="9">
        <f>ROUND((C15*H15)/100,2)</f>
        <v>4422.6000000000004</v>
      </c>
      <c r="J15" s="9"/>
      <c r="K15" s="9"/>
      <c r="L15" s="9">
        <v>674</v>
      </c>
      <c r="M15" s="11">
        <f>ROUND((C15+E15+G15+I15+K15+L15)*0.15,2)</f>
        <v>2786.25</v>
      </c>
      <c r="N15" s="9">
        <f>C15+E15+G15+I15+K15+L15+M15</f>
        <v>21361.25</v>
      </c>
      <c r="O15" s="9">
        <f>N15*B15</f>
        <v>21361.25</v>
      </c>
    </row>
    <row r="16" spans="1:15" x14ac:dyDescent="0.25">
      <c r="A16" s="4" t="s">
        <v>26</v>
      </c>
      <c r="B16" s="8">
        <v>0.4</v>
      </c>
      <c r="C16" s="9">
        <v>6500</v>
      </c>
      <c r="D16" s="10">
        <v>60</v>
      </c>
      <c r="E16" s="9">
        <f>ROUND((C16*D16)/100,2)</f>
        <v>3900</v>
      </c>
      <c r="F16" s="10">
        <v>5</v>
      </c>
      <c r="G16" s="9">
        <f>ROUND((C16*F16)/100,2)</f>
        <v>325</v>
      </c>
      <c r="H16" s="10"/>
      <c r="I16" s="9"/>
      <c r="J16" s="27">
        <v>48.698990000000002</v>
      </c>
      <c r="K16" s="9">
        <f>C16*J16/100</f>
        <v>3165.43435</v>
      </c>
      <c r="L16" s="9"/>
      <c r="M16" s="11">
        <f>ROUND((C16+E16+G16+I16+K16+L16)*0.15,2)</f>
        <v>2083.5700000000002</v>
      </c>
      <c r="N16" s="9">
        <f>(C16+E16+G16+I16+K16+L16+M16)</f>
        <v>15974.004349999999</v>
      </c>
      <c r="O16" s="9">
        <f>N16*B16</f>
        <v>6389.6017400000001</v>
      </c>
    </row>
    <row r="17" spans="1:15" ht="16.5" thickBot="1" x14ac:dyDescent="0.3">
      <c r="A17" s="12" t="s">
        <v>27</v>
      </c>
      <c r="B17" s="13">
        <v>0.4</v>
      </c>
      <c r="C17" s="14">
        <v>5800</v>
      </c>
      <c r="D17" s="15">
        <v>65</v>
      </c>
      <c r="E17" s="14">
        <f>ROUND((C17*D17)/100,2)</f>
        <v>3770</v>
      </c>
      <c r="F17" s="15">
        <v>0</v>
      </c>
      <c r="G17" s="14">
        <f>ROUND((C17*F17)/100,2)</f>
        <v>0</v>
      </c>
      <c r="H17" s="15"/>
      <c r="I17" s="14"/>
      <c r="J17" s="28">
        <v>74.490250000000003</v>
      </c>
      <c r="K17" s="14">
        <f>C17*J17/100</f>
        <v>4320.4345000000003</v>
      </c>
      <c r="L17" s="14"/>
      <c r="M17" s="17">
        <f>ROUND((C17+E17+G17+I17+K17+L17)*0.15,2)</f>
        <v>2083.5700000000002</v>
      </c>
      <c r="N17" s="14">
        <f>(C17+E17+G17+I17+K17+L17+M17)</f>
        <v>15974.004499999999</v>
      </c>
      <c r="O17" s="14">
        <f>N17*B17</f>
        <v>6389.6018000000004</v>
      </c>
    </row>
    <row r="18" spans="1:15" ht="16.5" thickBot="1" x14ac:dyDescent="0.3">
      <c r="A18" s="18" t="s">
        <v>17</v>
      </c>
      <c r="B18" s="19">
        <f>B14+B15+B16+B17</f>
        <v>2.8</v>
      </c>
      <c r="C18" s="20">
        <f>C14+C15+(C16*0.47)+(C17*0.33)</f>
        <v>25717</v>
      </c>
      <c r="D18" s="20"/>
      <c r="E18" s="20">
        <f>E14+E15+(E16*0.4)+(E17*0.4)</f>
        <v>12599.6</v>
      </c>
      <c r="F18" s="20"/>
      <c r="G18" s="20">
        <f>G14+G15+(G16*0.4)+(G17*0.4)</f>
        <v>4279.6000000000004</v>
      </c>
      <c r="H18" s="20"/>
      <c r="I18" s="20">
        <f>I14+I15+(I16*0.4)+(I17*0.4)</f>
        <v>13665.6</v>
      </c>
      <c r="J18" s="20"/>
      <c r="K18" s="20">
        <f>K14+K15+(K16*0.4)+(K17*0.4)</f>
        <v>2994.3475400000007</v>
      </c>
      <c r="L18" s="20">
        <f>L14+L15+L16+L17</f>
        <v>674</v>
      </c>
      <c r="M18" s="21">
        <f>M14+M15+(M16*0.4)+(M17*0.4)</f>
        <v>8982.1759999999995</v>
      </c>
      <c r="N18" s="22">
        <f>N14+N15+(N16*0.4)+(N17*0.4)</f>
        <v>68863.323539999998</v>
      </c>
      <c r="O18" s="23">
        <f>O14+O15+O16+O17</f>
        <v>68863.323539999998</v>
      </c>
    </row>
    <row r="21" spans="1:15" x14ac:dyDescent="0.25">
      <c r="A21" s="39" t="s">
        <v>18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x14ac:dyDescent="0.25">
      <c r="J22" s="24"/>
    </row>
  </sheetData>
  <mergeCells count="10">
    <mergeCell ref="A21:O21"/>
    <mergeCell ref="J1:N5"/>
    <mergeCell ref="C6:M8"/>
    <mergeCell ref="C11:L11"/>
    <mergeCell ref="M11:M12"/>
    <mergeCell ref="N11:N12"/>
    <mergeCell ref="D12:E12"/>
    <mergeCell ref="F12:G12"/>
    <mergeCell ref="H12:I12"/>
    <mergeCell ref="J12:K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selection activeCell="O18" sqref="O18"/>
    </sheetView>
  </sheetViews>
  <sheetFormatPr defaultRowHeight="15.75" x14ac:dyDescent="0.25"/>
  <cols>
    <col min="1" max="1" width="16.140625" style="1" customWidth="1"/>
    <col min="2" max="2" width="8" style="1" customWidth="1"/>
    <col min="3" max="3" width="11.42578125" style="1" customWidth="1"/>
    <col min="4" max="4" width="4.85546875" style="1" customWidth="1"/>
    <col min="5" max="5" width="9.140625" style="1"/>
    <col min="6" max="6" width="5.42578125" style="1" customWidth="1"/>
    <col min="7" max="7" width="9.140625" style="1"/>
    <col min="8" max="8" width="5.7109375" style="1" customWidth="1"/>
    <col min="9" max="9" width="9.140625" style="1"/>
    <col min="10" max="10" width="5.5703125" style="1" customWidth="1"/>
    <col min="11" max="12" width="9.140625" style="1"/>
    <col min="13" max="13" width="10.5703125" style="1" customWidth="1"/>
    <col min="14" max="15" width="11.5703125" style="1" customWidth="1"/>
    <col min="16" max="17" width="9.140625" style="1"/>
    <col min="18" max="18" width="9.5703125" style="1" bestFit="1" customWidth="1"/>
    <col min="19" max="16384" width="9.140625" style="1"/>
  </cols>
  <sheetData>
    <row r="1" spans="1:15" ht="15.75" customHeight="1" x14ac:dyDescent="0.25">
      <c r="J1" s="41" t="s">
        <v>0</v>
      </c>
      <c r="K1" s="41"/>
      <c r="L1" s="41"/>
      <c r="M1" s="41"/>
      <c r="N1" s="41"/>
      <c r="O1" s="2"/>
    </row>
    <row r="2" spans="1:15" x14ac:dyDescent="0.25">
      <c r="J2" s="41"/>
      <c r="K2" s="41"/>
      <c r="L2" s="41"/>
      <c r="M2" s="41"/>
      <c r="N2" s="41"/>
      <c r="O2" s="2"/>
    </row>
    <row r="3" spans="1:15" x14ac:dyDescent="0.25">
      <c r="J3" s="41"/>
      <c r="K3" s="41"/>
      <c r="L3" s="41"/>
      <c r="M3" s="41"/>
      <c r="N3" s="41"/>
      <c r="O3" s="2"/>
    </row>
    <row r="4" spans="1:15" x14ac:dyDescent="0.25">
      <c r="J4" s="41"/>
      <c r="K4" s="41"/>
      <c r="L4" s="41"/>
      <c r="M4" s="41"/>
      <c r="N4" s="41"/>
      <c r="O4" s="2"/>
    </row>
    <row r="5" spans="1:15" ht="36" customHeight="1" x14ac:dyDescent="0.25">
      <c r="J5" s="41"/>
      <c r="K5" s="41"/>
      <c r="L5" s="41"/>
      <c r="M5" s="41"/>
      <c r="N5" s="41"/>
      <c r="O5" s="2"/>
    </row>
    <row r="6" spans="1:15" x14ac:dyDescent="0.25">
      <c r="C6" s="42" t="s">
        <v>1</v>
      </c>
      <c r="D6" s="42"/>
      <c r="E6" s="42"/>
      <c r="F6" s="42"/>
      <c r="G6" s="42"/>
      <c r="H6" s="42"/>
      <c r="I6" s="42"/>
      <c r="J6" s="43"/>
      <c r="K6" s="43"/>
      <c r="L6" s="43"/>
      <c r="M6" s="43"/>
      <c r="N6" s="2"/>
      <c r="O6" s="2"/>
    </row>
    <row r="7" spans="1:15" x14ac:dyDescent="0.25">
      <c r="C7" s="42"/>
      <c r="D7" s="42"/>
      <c r="E7" s="42"/>
      <c r="F7" s="42"/>
      <c r="G7" s="42"/>
      <c r="H7" s="42"/>
      <c r="I7" s="42"/>
      <c r="J7" s="43"/>
      <c r="K7" s="43"/>
      <c r="L7" s="43"/>
      <c r="M7" s="43"/>
      <c r="N7" s="2"/>
      <c r="O7" s="2"/>
    </row>
    <row r="8" spans="1:15" x14ac:dyDescent="0.25">
      <c r="C8" s="42"/>
      <c r="D8" s="42"/>
      <c r="E8" s="42"/>
      <c r="F8" s="42"/>
      <c r="G8" s="42"/>
      <c r="H8" s="42"/>
      <c r="I8" s="42"/>
      <c r="J8" s="43"/>
      <c r="K8" s="43"/>
      <c r="L8" s="43"/>
      <c r="M8" s="43"/>
    </row>
    <row r="11" spans="1:15" s="2" customFormat="1" ht="64.5" customHeight="1" x14ac:dyDescent="0.25">
      <c r="A11" s="4" t="s">
        <v>2</v>
      </c>
      <c r="B11" s="4" t="s">
        <v>3</v>
      </c>
      <c r="C11" s="44" t="s">
        <v>4</v>
      </c>
      <c r="D11" s="45"/>
      <c r="E11" s="45"/>
      <c r="F11" s="45"/>
      <c r="G11" s="45"/>
      <c r="H11" s="45"/>
      <c r="I11" s="45"/>
      <c r="J11" s="45"/>
      <c r="K11" s="45"/>
      <c r="L11" s="46"/>
      <c r="M11" s="47" t="s">
        <v>5</v>
      </c>
      <c r="N11" s="49" t="s">
        <v>6</v>
      </c>
      <c r="O11" s="5"/>
    </row>
    <row r="12" spans="1:15" s="2" customFormat="1" ht="75.75" customHeight="1" x14ac:dyDescent="0.25">
      <c r="A12" s="4"/>
      <c r="B12" s="4"/>
      <c r="C12" s="6" t="s">
        <v>7</v>
      </c>
      <c r="D12" s="50" t="s">
        <v>8</v>
      </c>
      <c r="E12" s="51"/>
      <c r="F12" s="50" t="s">
        <v>9</v>
      </c>
      <c r="G12" s="51"/>
      <c r="H12" s="50" t="s">
        <v>10</v>
      </c>
      <c r="I12" s="51"/>
      <c r="J12" s="50" t="s">
        <v>11</v>
      </c>
      <c r="K12" s="51"/>
      <c r="L12" s="6" t="s">
        <v>12</v>
      </c>
      <c r="M12" s="48"/>
      <c r="N12" s="49"/>
      <c r="O12" s="4" t="s">
        <v>13</v>
      </c>
    </row>
    <row r="13" spans="1:15" s="2" customFormat="1" x14ac:dyDescent="0.25">
      <c r="A13" s="4"/>
      <c r="B13" s="4"/>
      <c r="C13" s="6"/>
      <c r="D13" s="4" t="s">
        <v>14</v>
      </c>
      <c r="E13" s="4" t="s">
        <v>15</v>
      </c>
      <c r="F13" s="4" t="s">
        <v>14</v>
      </c>
      <c r="G13" s="4" t="s">
        <v>15</v>
      </c>
      <c r="H13" s="4" t="s">
        <v>14</v>
      </c>
      <c r="I13" s="4" t="s">
        <v>15</v>
      </c>
      <c r="J13" s="4" t="s">
        <v>14</v>
      </c>
      <c r="K13" s="4" t="s">
        <v>15</v>
      </c>
      <c r="L13" s="6"/>
      <c r="M13" s="4"/>
      <c r="N13" s="4"/>
      <c r="O13" s="4"/>
    </row>
    <row r="14" spans="1:15" ht="47.25" x14ac:dyDescent="0.25">
      <c r="A14" s="7" t="s">
        <v>16</v>
      </c>
      <c r="B14" s="8">
        <v>0.5</v>
      </c>
      <c r="C14" s="9">
        <v>13890.44</v>
      </c>
      <c r="D14" s="10">
        <v>0</v>
      </c>
      <c r="E14" s="9">
        <f>ROUND((C14*D14)/100,2)</f>
        <v>0</v>
      </c>
      <c r="F14" s="10">
        <v>0</v>
      </c>
      <c r="G14" s="9">
        <f>ROUND((C14*F14)/100,2)</f>
        <v>0</v>
      </c>
      <c r="H14" s="10">
        <v>0</v>
      </c>
      <c r="I14" s="9">
        <f>ROUND((C14*H14)/100,2)</f>
        <v>0</v>
      </c>
      <c r="J14" s="9">
        <v>0</v>
      </c>
      <c r="K14" s="9">
        <f>ROUND((C14*J14)/100,2)</f>
        <v>0</v>
      </c>
      <c r="L14" s="9"/>
      <c r="M14" s="11">
        <f>ROUND((C14+E14+G14+I14+K14+L14)*0.15,2)</f>
        <v>2083.5700000000002</v>
      </c>
      <c r="N14" s="9">
        <f>C14+E14+G14+I14+K14+L14+M14</f>
        <v>15974.01</v>
      </c>
      <c r="O14" s="9">
        <f>N14*B14</f>
        <v>7987.0050000000001</v>
      </c>
    </row>
    <row r="15" spans="1:15" ht="47.25" x14ac:dyDescent="0.25">
      <c r="A15" s="7" t="s">
        <v>16</v>
      </c>
      <c r="B15" s="8">
        <v>0.3</v>
      </c>
      <c r="C15" s="9">
        <v>13890.44</v>
      </c>
      <c r="D15" s="10">
        <v>0</v>
      </c>
      <c r="E15" s="9">
        <f>ROUND((C15*D15)/100,2)</f>
        <v>0</v>
      </c>
      <c r="F15" s="10">
        <v>0</v>
      </c>
      <c r="G15" s="9">
        <f>ROUND((C15*F15)/100,2)</f>
        <v>0</v>
      </c>
      <c r="H15" s="10">
        <v>0</v>
      </c>
      <c r="I15" s="9">
        <f>ROUND((C15*H15)/100,2)</f>
        <v>0</v>
      </c>
      <c r="J15" s="9">
        <v>0</v>
      </c>
      <c r="K15" s="9">
        <f>ROUND((C15*J15)/100,2)</f>
        <v>0</v>
      </c>
      <c r="L15" s="9"/>
      <c r="M15" s="11">
        <f>ROUND((C15+E15+G15+I15+K15+L15)*0.15,2)</f>
        <v>2083.5700000000002</v>
      </c>
      <c r="N15" s="9">
        <f>C15+E15+G15+I15+K15+L15+M15</f>
        <v>15974.01</v>
      </c>
      <c r="O15" s="9">
        <f>N15*B15</f>
        <v>4792.2029999999995</v>
      </c>
    </row>
    <row r="16" spans="1:15" x14ac:dyDescent="0.25">
      <c r="A16" s="4"/>
      <c r="B16" s="8"/>
      <c r="C16" s="9"/>
      <c r="D16" s="10"/>
      <c r="E16" s="9"/>
      <c r="F16" s="10"/>
      <c r="G16" s="9"/>
      <c r="H16" s="10"/>
      <c r="I16" s="9"/>
      <c r="J16" s="10"/>
      <c r="K16" s="9"/>
      <c r="L16" s="9"/>
      <c r="M16" s="11"/>
      <c r="N16" s="9"/>
      <c r="O16" s="9"/>
    </row>
    <row r="17" spans="1:15" ht="16.5" thickBot="1" x14ac:dyDescent="0.3">
      <c r="A17" s="12"/>
      <c r="B17" s="13"/>
      <c r="C17" s="14"/>
      <c r="D17" s="15"/>
      <c r="E17" s="14"/>
      <c r="F17" s="15"/>
      <c r="G17" s="14"/>
      <c r="H17" s="15"/>
      <c r="I17" s="14"/>
      <c r="J17" s="16"/>
      <c r="K17" s="14"/>
      <c r="L17" s="14"/>
      <c r="M17" s="17"/>
      <c r="N17" s="14"/>
      <c r="O17" s="14"/>
    </row>
    <row r="18" spans="1:15" ht="16.5" thickBot="1" x14ac:dyDescent="0.3">
      <c r="A18" s="18" t="s">
        <v>17</v>
      </c>
      <c r="B18" s="19">
        <f>B14+B15+B16+B17</f>
        <v>0.8</v>
      </c>
      <c r="C18" s="20">
        <f>(C14*0.4)+(C15*0.3)</f>
        <v>9723.3080000000009</v>
      </c>
      <c r="D18" s="20"/>
      <c r="E18" s="20">
        <f>(E14*0.4)+(E15*0.4)</f>
        <v>0</v>
      </c>
      <c r="F18" s="20"/>
      <c r="G18" s="20">
        <f>(G14*0.4)+(G15*0.4)</f>
        <v>0</v>
      </c>
      <c r="H18" s="20"/>
      <c r="I18" s="20">
        <f>(I14*0.4)+(I15*0.4)</f>
        <v>0</v>
      </c>
      <c r="J18" s="20"/>
      <c r="K18" s="20">
        <f>(K14*0.4)+(K15*0.4)</f>
        <v>0</v>
      </c>
      <c r="L18" s="20">
        <f>(L14*0.4)+(L15*0.4)</f>
        <v>0</v>
      </c>
      <c r="M18" s="21">
        <f>(M14*0.4)+(M15*0.4)</f>
        <v>1666.8560000000002</v>
      </c>
      <c r="N18" s="22">
        <f>(N14*0.4)+(N15*0.4)</f>
        <v>12779.208000000001</v>
      </c>
      <c r="O18" s="23">
        <f>O14+O15+O16+O17</f>
        <v>12779.207999999999</v>
      </c>
    </row>
    <row r="21" spans="1:15" x14ac:dyDescent="0.25">
      <c r="A21" s="39" t="s">
        <v>18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x14ac:dyDescent="0.25">
      <c r="J22" s="24"/>
    </row>
  </sheetData>
  <mergeCells count="10">
    <mergeCell ref="A21:O21"/>
    <mergeCell ref="J1:N5"/>
    <mergeCell ref="C6:M8"/>
    <mergeCell ref="C11:L11"/>
    <mergeCell ref="M11:M12"/>
    <mergeCell ref="N11:N12"/>
    <mergeCell ref="D12:E12"/>
    <mergeCell ref="F12:G12"/>
    <mergeCell ref="H12:I12"/>
    <mergeCell ref="J12:K1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selection activeCell="O18" sqref="O18"/>
    </sheetView>
  </sheetViews>
  <sheetFormatPr defaultRowHeight="15.75" x14ac:dyDescent="0.25"/>
  <cols>
    <col min="1" max="1" width="16.140625" style="1" customWidth="1"/>
    <col min="2" max="2" width="8" style="1" customWidth="1"/>
    <col min="3" max="3" width="11.42578125" style="1" customWidth="1"/>
    <col min="4" max="4" width="4.85546875" style="1" customWidth="1"/>
    <col min="5" max="5" width="9.140625" style="1"/>
    <col min="6" max="6" width="5.42578125" style="1" customWidth="1"/>
    <col min="7" max="7" width="9.140625" style="1"/>
    <col min="8" max="8" width="5.7109375" style="1" customWidth="1"/>
    <col min="9" max="9" width="9.140625" style="1"/>
    <col min="10" max="10" width="5.5703125" style="1" customWidth="1"/>
    <col min="11" max="12" width="9.140625" style="1"/>
    <col min="13" max="13" width="10.5703125" style="1" customWidth="1"/>
    <col min="14" max="15" width="11.5703125" style="1" customWidth="1"/>
    <col min="16" max="17" width="9.140625" style="1"/>
    <col min="18" max="18" width="9.5703125" style="1" bestFit="1" customWidth="1"/>
    <col min="19" max="16384" width="9.140625" style="1"/>
  </cols>
  <sheetData>
    <row r="1" spans="1:15" ht="15.75" customHeight="1" x14ac:dyDescent="0.25">
      <c r="J1" s="41" t="s">
        <v>19</v>
      </c>
      <c r="K1" s="41"/>
      <c r="L1" s="41"/>
      <c r="M1" s="41"/>
      <c r="N1" s="41"/>
      <c r="O1" s="2"/>
    </row>
    <row r="2" spans="1:15" x14ac:dyDescent="0.25">
      <c r="J2" s="41"/>
      <c r="K2" s="41"/>
      <c r="L2" s="41"/>
      <c r="M2" s="41"/>
      <c r="N2" s="41"/>
      <c r="O2" s="2"/>
    </row>
    <row r="3" spans="1:15" x14ac:dyDescent="0.25">
      <c r="J3" s="41"/>
      <c r="K3" s="41"/>
      <c r="L3" s="41"/>
      <c r="M3" s="41"/>
      <c r="N3" s="41"/>
      <c r="O3" s="2"/>
    </row>
    <row r="4" spans="1:15" x14ac:dyDescent="0.25">
      <c r="J4" s="41"/>
      <c r="K4" s="41"/>
      <c r="L4" s="41"/>
      <c r="M4" s="41"/>
      <c r="N4" s="41"/>
      <c r="O4" s="2"/>
    </row>
    <row r="5" spans="1:15" ht="36" customHeight="1" x14ac:dyDescent="0.25">
      <c r="J5" s="41"/>
      <c r="K5" s="41"/>
      <c r="L5" s="41"/>
      <c r="M5" s="41"/>
      <c r="N5" s="41"/>
      <c r="O5" s="2"/>
    </row>
    <row r="6" spans="1:15" ht="15.75" customHeight="1" x14ac:dyDescent="0.25">
      <c r="B6" s="52" t="s">
        <v>20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2"/>
    </row>
    <row r="7" spans="1:15" ht="15.75" customHeight="1" x14ac:dyDescent="0.2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2"/>
    </row>
    <row r="8" spans="1:15" ht="15.75" customHeight="1" x14ac:dyDescent="0.2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11" spans="1:15" s="2" customFormat="1" ht="64.5" customHeight="1" x14ac:dyDescent="0.25">
      <c r="A11" s="4" t="s">
        <v>2</v>
      </c>
      <c r="B11" s="4" t="s">
        <v>3</v>
      </c>
      <c r="C11" s="44" t="s">
        <v>4</v>
      </c>
      <c r="D11" s="45"/>
      <c r="E11" s="45"/>
      <c r="F11" s="45"/>
      <c r="G11" s="45"/>
      <c r="H11" s="45"/>
      <c r="I11" s="45"/>
      <c r="J11" s="45"/>
      <c r="K11" s="45"/>
      <c r="L11" s="46"/>
      <c r="M11" s="47" t="s">
        <v>5</v>
      </c>
      <c r="N11" s="49" t="s">
        <v>6</v>
      </c>
      <c r="O11" s="5"/>
    </row>
    <row r="12" spans="1:15" s="2" customFormat="1" ht="75.75" customHeight="1" x14ac:dyDescent="0.25">
      <c r="A12" s="4"/>
      <c r="B12" s="4"/>
      <c r="C12" s="6" t="s">
        <v>7</v>
      </c>
      <c r="D12" s="50" t="s">
        <v>8</v>
      </c>
      <c r="E12" s="51"/>
      <c r="F12" s="50" t="s">
        <v>9</v>
      </c>
      <c r="G12" s="51"/>
      <c r="H12" s="50" t="s">
        <v>10</v>
      </c>
      <c r="I12" s="51"/>
      <c r="J12" s="50" t="s">
        <v>11</v>
      </c>
      <c r="K12" s="51"/>
      <c r="L12" s="6" t="s">
        <v>12</v>
      </c>
      <c r="M12" s="48"/>
      <c r="N12" s="49"/>
      <c r="O12" s="4" t="s">
        <v>13</v>
      </c>
    </row>
    <row r="13" spans="1:15" s="2" customFormat="1" x14ac:dyDescent="0.25">
      <c r="A13" s="4"/>
      <c r="B13" s="4"/>
      <c r="C13" s="6"/>
      <c r="D13" s="4" t="s">
        <v>14</v>
      </c>
      <c r="E13" s="4" t="s">
        <v>15</v>
      </c>
      <c r="F13" s="4" t="s">
        <v>14</v>
      </c>
      <c r="G13" s="4" t="s">
        <v>15</v>
      </c>
      <c r="H13" s="4" t="s">
        <v>14</v>
      </c>
      <c r="I13" s="4" t="s">
        <v>15</v>
      </c>
      <c r="J13" s="4" t="s">
        <v>14</v>
      </c>
      <c r="K13" s="4" t="s">
        <v>15</v>
      </c>
      <c r="L13" s="6"/>
      <c r="M13" s="4"/>
      <c r="N13" s="4"/>
      <c r="O13" s="4"/>
    </row>
    <row r="14" spans="1:15" ht="31.5" x14ac:dyDescent="0.25">
      <c r="A14" s="25" t="s">
        <v>21</v>
      </c>
      <c r="B14" s="8">
        <v>0.4</v>
      </c>
      <c r="C14" s="9">
        <v>13890.44</v>
      </c>
      <c r="D14" s="10">
        <v>0</v>
      </c>
      <c r="E14" s="9">
        <f>ROUND((C14*D14)/100,2)</f>
        <v>0</v>
      </c>
      <c r="F14" s="10">
        <v>0</v>
      </c>
      <c r="G14" s="9">
        <f>ROUND((C14*F14)/100,2)</f>
        <v>0</v>
      </c>
      <c r="H14" s="10">
        <v>0</v>
      </c>
      <c r="I14" s="9">
        <f>ROUND((C14*H14)/100,2)</f>
        <v>0</v>
      </c>
      <c r="J14" s="9">
        <v>0</v>
      </c>
      <c r="K14" s="9">
        <f>ROUND((C14*J14)/100,2)</f>
        <v>0</v>
      </c>
      <c r="L14" s="9"/>
      <c r="M14" s="11">
        <f>ROUND((C14+E14+G14+I14+K14+L14)*0.15,2)</f>
        <v>2083.5700000000002</v>
      </c>
      <c r="N14" s="9">
        <f>C14+E14+G14+I14+K14+L14+M14</f>
        <v>15974.01</v>
      </c>
      <c r="O14" s="9">
        <f>N14*B14</f>
        <v>6389.6040000000003</v>
      </c>
    </row>
    <row r="15" spans="1:15" x14ac:dyDescent="0.25">
      <c r="A15" s="25"/>
      <c r="B15" s="8"/>
      <c r="C15" s="9"/>
      <c r="D15" s="10"/>
      <c r="E15" s="9"/>
      <c r="F15" s="10"/>
      <c r="G15" s="9"/>
      <c r="H15" s="10"/>
      <c r="I15" s="9"/>
      <c r="J15" s="9"/>
      <c r="K15" s="9"/>
      <c r="L15" s="9"/>
      <c r="M15" s="11"/>
      <c r="N15" s="9"/>
      <c r="O15" s="9"/>
    </row>
    <row r="16" spans="1:15" x14ac:dyDescent="0.25">
      <c r="A16" s="4"/>
      <c r="B16" s="8"/>
      <c r="C16" s="9"/>
      <c r="D16" s="10"/>
      <c r="E16" s="9"/>
      <c r="F16" s="10"/>
      <c r="G16" s="9"/>
      <c r="H16" s="10"/>
      <c r="I16" s="9"/>
      <c r="J16" s="10"/>
      <c r="K16" s="9"/>
      <c r="L16" s="9"/>
      <c r="M16" s="11"/>
      <c r="N16" s="9"/>
      <c r="O16" s="9"/>
    </row>
    <row r="17" spans="1:15" ht="16.5" thickBot="1" x14ac:dyDescent="0.3">
      <c r="A17" s="12"/>
      <c r="B17" s="13"/>
      <c r="C17" s="14"/>
      <c r="D17" s="15"/>
      <c r="E17" s="14"/>
      <c r="F17" s="15"/>
      <c r="G17" s="14"/>
      <c r="H17" s="15"/>
      <c r="I17" s="14"/>
      <c r="J17" s="16"/>
      <c r="K17" s="14"/>
      <c r="L17" s="14"/>
      <c r="M17" s="17"/>
      <c r="N17" s="14"/>
      <c r="O17" s="14"/>
    </row>
    <row r="18" spans="1:15" ht="16.5" thickBot="1" x14ac:dyDescent="0.3">
      <c r="A18" s="18" t="s">
        <v>17</v>
      </c>
      <c r="B18" s="19">
        <f>B14+B15+B16+B17</f>
        <v>0.4</v>
      </c>
      <c r="C18" s="20">
        <f>(C14*0.4)+(C15*0.4)</f>
        <v>5556.1760000000004</v>
      </c>
      <c r="D18" s="20"/>
      <c r="E18" s="20">
        <f>(E14*0.4)+(E15*0.4)</f>
        <v>0</v>
      </c>
      <c r="F18" s="20"/>
      <c r="G18" s="20">
        <f>(G14*0.4)+(G15*0.4)</f>
        <v>0</v>
      </c>
      <c r="H18" s="20"/>
      <c r="I18" s="20">
        <f>(I14*0.4)+(I15*0.4)</f>
        <v>0</v>
      </c>
      <c r="J18" s="20"/>
      <c r="K18" s="20">
        <f>(K14*0.4)+(K15*0.4)</f>
        <v>0</v>
      </c>
      <c r="L18" s="20">
        <f>(L14*0.4)+(L15*0.4)</f>
        <v>0</v>
      </c>
      <c r="M18" s="21">
        <f>(M14*0.4)+(M15*0.4)</f>
        <v>833.42800000000011</v>
      </c>
      <c r="N18" s="22">
        <f>(N14*0.4)+(N15*0.4)</f>
        <v>6389.6040000000003</v>
      </c>
      <c r="O18" s="23">
        <f>O14+O15+O16+O17</f>
        <v>6389.6040000000003</v>
      </c>
    </row>
    <row r="21" spans="1:15" x14ac:dyDescent="0.25">
      <c r="A21" s="39" t="s">
        <v>18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x14ac:dyDescent="0.25">
      <c r="J22" s="24"/>
    </row>
  </sheetData>
  <mergeCells count="10">
    <mergeCell ref="A21:O21"/>
    <mergeCell ref="J1:N5"/>
    <mergeCell ref="B6:N8"/>
    <mergeCell ref="C11:L11"/>
    <mergeCell ref="M11:M12"/>
    <mergeCell ref="N11:N12"/>
    <mergeCell ref="D12:E12"/>
    <mergeCell ref="F12:G12"/>
    <mergeCell ref="H12:I12"/>
    <mergeCell ref="J12:K1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7" sqref="C7"/>
    </sheetView>
  </sheetViews>
  <sheetFormatPr defaultRowHeight="15" x14ac:dyDescent="0.25"/>
  <cols>
    <col min="2" max="2" width="12.85546875" customWidth="1"/>
    <col min="3" max="3" width="12.7109375" customWidth="1"/>
    <col min="4" max="4" width="14.7109375" customWidth="1"/>
    <col min="5" max="5" width="12.140625" customWidth="1"/>
  </cols>
  <sheetData>
    <row r="1" spans="1:7" x14ac:dyDescent="0.25">
      <c r="A1" s="54" t="s">
        <v>28</v>
      </c>
      <c r="B1" s="54"/>
      <c r="C1" s="54"/>
      <c r="D1" s="54"/>
      <c r="E1" s="54"/>
      <c r="F1" s="54"/>
      <c r="G1" s="3"/>
    </row>
    <row r="2" spans="1:7" x14ac:dyDescent="0.25">
      <c r="A2" s="54" t="s">
        <v>29</v>
      </c>
      <c r="B2" s="54"/>
      <c r="C2" s="54"/>
      <c r="D2" s="54"/>
      <c r="E2" s="54"/>
      <c r="F2" s="54"/>
      <c r="G2" s="3"/>
    </row>
    <row r="3" spans="1:7" x14ac:dyDescent="0.25">
      <c r="A3" s="29"/>
      <c r="B3" s="29"/>
      <c r="C3" s="29"/>
      <c r="D3" s="29"/>
      <c r="E3" s="29"/>
      <c r="F3" s="29"/>
      <c r="G3" s="3"/>
    </row>
    <row r="4" spans="1:7" x14ac:dyDescent="0.25">
      <c r="A4" s="29"/>
      <c r="B4" s="29"/>
      <c r="C4" s="29"/>
      <c r="D4" s="29"/>
      <c r="E4" s="29"/>
      <c r="F4" s="29"/>
      <c r="G4" s="3"/>
    </row>
    <row r="5" spans="1:7" ht="45" x14ac:dyDescent="0.25">
      <c r="A5" s="30" t="s">
        <v>30</v>
      </c>
      <c r="B5" s="30" t="s">
        <v>31</v>
      </c>
      <c r="C5" s="30" t="s">
        <v>32</v>
      </c>
      <c r="D5" s="30" t="s">
        <v>33</v>
      </c>
      <c r="E5" s="30" t="s">
        <v>17</v>
      </c>
      <c r="F5" s="30"/>
      <c r="G5" s="3"/>
    </row>
    <row r="6" spans="1:7" x14ac:dyDescent="0.25">
      <c r="A6" s="30">
        <v>1</v>
      </c>
      <c r="B6" s="30" t="s">
        <v>34</v>
      </c>
      <c r="C6" s="30">
        <v>34722.870000000003</v>
      </c>
      <c r="D6" s="31">
        <f>C6*0.302</f>
        <v>10486.30674</v>
      </c>
      <c r="E6" s="32">
        <f>D6+C6</f>
        <v>45209.176740000003</v>
      </c>
      <c r="F6" s="30"/>
      <c r="G6" s="3"/>
    </row>
    <row r="7" spans="1:7" ht="30" x14ac:dyDescent="0.25">
      <c r="A7" s="30">
        <v>2</v>
      </c>
      <c r="B7" s="30" t="s">
        <v>35</v>
      </c>
      <c r="C7" s="32">
        <f>'01.01.2022'!O15+'01.01.2022'!O16+'01.01.2022'!O17</f>
        <v>34140.453540000002</v>
      </c>
      <c r="D7" s="31">
        <f t="shared" ref="D7:D9" si="0">C7*0.302</f>
        <v>10310.416969080001</v>
      </c>
      <c r="E7" s="32">
        <f>D7+C7</f>
        <v>44450.870509080007</v>
      </c>
      <c r="F7" s="30"/>
      <c r="G7" s="3"/>
    </row>
    <row r="8" spans="1:7" x14ac:dyDescent="0.25">
      <c r="A8" s="30">
        <v>3</v>
      </c>
      <c r="B8" s="30" t="s">
        <v>36</v>
      </c>
      <c r="C8" s="32">
        <f>'пожарка 01.01.2022'!O18</f>
        <v>12779.207999999999</v>
      </c>
      <c r="D8" s="31">
        <f t="shared" si="0"/>
        <v>3859.3208159999995</v>
      </c>
      <c r="E8" s="32">
        <f t="shared" ref="E8:E9" si="1">D8+C8</f>
        <v>16638.528815999998</v>
      </c>
      <c r="F8" s="30"/>
      <c r="G8" s="3"/>
    </row>
    <row r="9" spans="1:7" x14ac:dyDescent="0.25">
      <c r="A9" s="30">
        <v>4</v>
      </c>
      <c r="B9" s="30" t="s">
        <v>37</v>
      </c>
      <c r="C9" s="32">
        <f>'вус 01.01.2022'!O18</f>
        <v>6389.6040000000003</v>
      </c>
      <c r="D9" s="31">
        <f t="shared" si="0"/>
        <v>1929.660408</v>
      </c>
      <c r="E9" s="32">
        <f t="shared" si="1"/>
        <v>8319.2644080000009</v>
      </c>
      <c r="F9" s="30"/>
      <c r="G9" s="3"/>
    </row>
    <row r="10" spans="1:7" x14ac:dyDescent="0.25">
      <c r="A10" s="30"/>
      <c r="B10" s="30" t="s">
        <v>17</v>
      </c>
      <c r="C10" s="32">
        <f t="shared" ref="C10:D10" si="2">C6+C7+C8+C9</f>
        <v>88032.135540000017</v>
      </c>
      <c r="D10" s="31">
        <f t="shared" si="2"/>
        <v>26585.70493308</v>
      </c>
      <c r="E10" s="32">
        <f>E6+E7+E8+E9</f>
        <v>114617.84047308001</v>
      </c>
      <c r="F10" s="30"/>
      <c r="G10" s="3"/>
    </row>
    <row r="11" spans="1:7" x14ac:dyDescent="0.25">
      <c r="A11" s="30"/>
      <c r="B11" s="30"/>
      <c r="C11" s="30"/>
      <c r="D11" s="30"/>
      <c r="E11" s="30"/>
      <c r="F11" s="30"/>
      <c r="G11" s="3"/>
    </row>
    <row r="12" spans="1:7" x14ac:dyDescent="0.25">
      <c r="A12" s="30"/>
      <c r="B12" s="30"/>
      <c r="C12" s="30"/>
      <c r="D12" s="30"/>
      <c r="E12" s="30"/>
      <c r="F12" s="30"/>
      <c r="G12" s="3"/>
    </row>
    <row r="13" spans="1:7" x14ac:dyDescent="0.25">
      <c r="A13" s="30"/>
      <c r="B13" s="30"/>
      <c r="C13" s="30"/>
      <c r="D13" s="30"/>
      <c r="E13" s="30"/>
      <c r="F13" s="30"/>
      <c r="G13" s="3"/>
    </row>
    <row r="14" spans="1:7" x14ac:dyDescent="0.25">
      <c r="A14" s="55"/>
      <c r="B14" s="56"/>
      <c r="C14" s="29"/>
      <c r="D14" s="29"/>
      <c r="E14" s="29"/>
      <c r="F14" s="29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57" t="s">
        <v>38</v>
      </c>
      <c r="B18" s="57"/>
      <c r="C18" s="29"/>
      <c r="D18" s="29" t="s">
        <v>39</v>
      </c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</sheetData>
  <mergeCells count="4">
    <mergeCell ref="A1:F1"/>
    <mergeCell ref="A2:F2"/>
    <mergeCell ref="A14:B14"/>
    <mergeCell ref="A18:B1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>
      <selection activeCell="T11" sqref="T11"/>
    </sheetView>
  </sheetViews>
  <sheetFormatPr defaultRowHeight="15.75" x14ac:dyDescent="0.25"/>
  <cols>
    <col min="1" max="1" width="16.140625" style="1" customWidth="1"/>
    <col min="2" max="2" width="8" style="1" customWidth="1"/>
    <col min="3" max="3" width="11.42578125" style="1" customWidth="1"/>
    <col min="4" max="4" width="6.42578125" style="1" customWidth="1"/>
    <col min="5" max="5" width="10.140625" style="1" customWidth="1"/>
    <col min="6" max="6" width="5.42578125" style="1" customWidth="1"/>
    <col min="7" max="7" width="9.85546875" style="1" customWidth="1"/>
    <col min="8" max="8" width="5.7109375" style="1" customWidth="1"/>
    <col min="9" max="9" width="9.7109375" style="1" customWidth="1"/>
    <col min="10" max="10" width="10.42578125" style="1" customWidth="1"/>
    <col min="11" max="12" width="9.140625" style="1"/>
    <col min="13" max="13" width="10.5703125" style="1" customWidth="1"/>
    <col min="14" max="15" width="11.5703125" style="1" customWidth="1"/>
    <col min="16" max="17" width="9.140625" style="1"/>
    <col min="18" max="18" width="9.5703125" style="1" bestFit="1" customWidth="1"/>
    <col min="19" max="16384" width="9.140625" style="1"/>
  </cols>
  <sheetData>
    <row r="1" spans="1:15" ht="15.75" customHeight="1" x14ac:dyDescent="0.25">
      <c r="J1" s="41" t="s">
        <v>43</v>
      </c>
      <c r="K1" s="41"/>
      <c r="L1" s="41"/>
      <c r="M1" s="41"/>
      <c r="N1" s="41"/>
      <c r="O1" s="33"/>
    </row>
    <row r="2" spans="1:15" x14ac:dyDescent="0.25">
      <c r="J2" s="41"/>
      <c r="K2" s="41"/>
      <c r="L2" s="41"/>
      <c r="M2" s="41"/>
      <c r="N2" s="41"/>
      <c r="O2" s="33"/>
    </row>
    <row r="3" spans="1:15" x14ac:dyDescent="0.25">
      <c r="J3" s="41"/>
      <c r="K3" s="41"/>
      <c r="L3" s="41"/>
      <c r="M3" s="41"/>
      <c r="N3" s="41"/>
      <c r="O3" s="33"/>
    </row>
    <row r="4" spans="1:15" x14ac:dyDescent="0.25">
      <c r="J4" s="41"/>
      <c r="K4" s="41"/>
      <c r="L4" s="41"/>
      <c r="M4" s="41"/>
      <c r="N4" s="41"/>
      <c r="O4" s="33"/>
    </row>
    <row r="5" spans="1:15" ht="36" customHeight="1" x14ac:dyDescent="0.25">
      <c r="J5" s="41"/>
      <c r="K5" s="41"/>
      <c r="L5" s="41"/>
      <c r="M5" s="41"/>
      <c r="N5" s="41"/>
      <c r="O5" s="33"/>
    </row>
    <row r="6" spans="1:15" x14ac:dyDescent="0.25">
      <c r="C6" s="42" t="s">
        <v>41</v>
      </c>
      <c r="D6" s="42"/>
      <c r="E6" s="42"/>
      <c r="F6" s="42"/>
      <c r="G6" s="42"/>
      <c r="H6" s="42"/>
      <c r="I6" s="42"/>
      <c r="J6" s="43"/>
      <c r="K6" s="43"/>
      <c r="L6" s="43"/>
      <c r="M6" s="43"/>
      <c r="N6" s="33"/>
      <c r="O6" s="33"/>
    </row>
    <row r="7" spans="1:15" x14ac:dyDescent="0.25">
      <c r="C7" s="42"/>
      <c r="D7" s="42"/>
      <c r="E7" s="42"/>
      <c r="F7" s="42"/>
      <c r="G7" s="42"/>
      <c r="H7" s="42"/>
      <c r="I7" s="42"/>
      <c r="J7" s="43"/>
      <c r="K7" s="43"/>
      <c r="L7" s="43"/>
      <c r="M7" s="43"/>
      <c r="N7" s="33"/>
      <c r="O7" s="33"/>
    </row>
    <row r="8" spans="1:15" x14ac:dyDescent="0.25">
      <c r="C8" s="42"/>
      <c r="D8" s="42"/>
      <c r="E8" s="42"/>
      <c r="F8" s="42"/>
      <c r="G8" s="42"/>
      <c r="H8" s="42"/>
      <c r="I8" s="42"/>
      <c r="J8" s="43"/>
      <c r="K8" s="43"/>
      <c r="L8" s="43"/>
      <c r="M8" s="43"/>
    </row>
    <row r="11" spans="1:15" s="33" customFormat="1" ht="64.5" customHeight="1" x14ac:dyDescent="0.25">
      <c r="A11" s="37" t="s">
        <v>2</v>
      </c>
      <c r="B11" s="37" t="s">
        <v>3</v>
      </c>
      <c r="C11" s="44" t="s">
        <v>4</v>
      </c>
      <c r="D11" s="45"/>
      <c r="E11" s="45"/>
      <c r="F11" s="45"/>
      <c r="G11" s="45"/>
      <c r="H11" s="45"/>
      <c r="I11" s="45"/>
      <c r="J11" s="45"/>
      <c r="K11" s="45"/>
      <c r="L11" s="46"/>
      <c r="M11" s="47" t="s">
        <v>5</v>
      </c>
      <c r="N11" s="49" t="s">
        <v>6</v>
      </c>
      <c r="O11" s="26"/>
    </row>
    <row r="12" spans="1:15" s="33" customFormat="1" ht="63.75" customHeight="1" x14ac:dyDescent="0.25">
      <c r="A12" s="37"/>
      <c r="B12" s="37"/>
      <c r="C12" s="36" t="s">
        <v>7</v>
      </c>
      <c r="D12" s="50" t="s">
        <v>23</v>
      </c>
      <c r="E12" s="51"/>
      <c r="F12" s="50" t="s">
        <v>9</v>
      </c>
      <c r="G12" s="51"/>
      <c r="H12" s="50" t="s">
        <v>10</v>
      </c>
      <c r="I12" s="51"/>
      <c r="J12" s="50" t="s">
        <v>11</v>
      </c>
      <c r="K12" s="51"/>
      <c r="L12" s="36" t="s">
        <v>42</v>
      </c>
      <c r="M12" s="48"/>
      <c r="N12" s="49"/>
      <c r="O12" s="37" t="s">
        <v>13</v>
      </c>
    </row>
    <row r="13" spans="1:15" s="33" customFormat="1" x14ac:dyDescent="0.25">
      <c r="A13" s="37"/>
      <c r="B13" s="37"/>
      <c r="C13" s="36"/>
      <c r="D13" s="37" t="s">
        <v>14</v>
      </c>
      <c r="E13" s="37" t="s">
        <v>15</v>
      </c>
      <c r="F13" s="37" t="s">
        <v>14</v>
      </c>
      <c r="G13" s="37" t="s">
        <v>15</v>
      </c>
      <c r="H13" s="37" t="s">
        <v>14</v>
      </c>
      <c r="I13" s="37" t="s">
        <v>15</v>
      </c>
      <c r="J13" s="37" t="s">
        <v>14</v>
      </c>
      <c r="K13" s="37" t="s">
        <v>15</v>
      </c>
      <c r="L13" s="36"/>
      <c r="M13" s="37"/>
      <c r="N13" s="37"/>
      <c r="O13" s="37"/>
    </row>
    <row r="14" spans="1:15" ht="47.25" x14ac:dyDescent="0.25">
      <c r="A14" s="37" t="s">
        <v>24</v>
      </c>
      <c r="B14" s="8">
        <v>1</v>
      </c>
      <c r="C14" s="9">
        <v>12324</v>
      </c>
      <c r="D14" s="10">
        <v>50</v>
      </c>
      <c r="E14" s="9">
        <f>ROUND((C14*D14)/100,2)</f>
        <v>6162</v>
      </c>
      <c r="F14" s="10">
        <v>20</v>
      </c>
      <c r="G14" s="9">
        <f>ROUND((C14*F14)/100,2)</f>
        <v>2464.8000000000002</v>
      </c>
      <c r="H14" s="10">
        <v>75</v>
      </c>
      <c r="I14" s="9">
        <f>ROUND((C14*H14)/100,2)</f>
        <v>9243</v>
      </c>
      <c r="J14" s="9"/>
      <c r="K14" s="9"/>
      <c r="L14" s="9"/>
      <c r="M14" s="11">
        <f>ROUND((C14+E14+G14+I14+K14+L14)*0.15,2)</f>
        <v>4529.07</v>
      </c>
      <c r="N14" s="9">
        <f>C14+E14+G14+I14+K14+L14+M14</f>
        <v>34722.869999999995</v>
      </c>
      <c r="O14" s="9">
        <f>N14*B14</f>
        <v>34722.869999999995</v>
      </c>
    </row>
    <row r="15" spans="1:15" ht="31.5" x14ac:dyDescent="0.25">
      <c r="A15" s="37" t="s">
        <v>25</v>
      </c>
      <c r="B15" s="8">
        <v>1</v>
      </c>
      <c r="C15" s="9">
        <v>8424</v>
      </c>
      <c r="D15" s="10">
        <v>40</v>
      </c>
      <c r="E15" s="9">
        <f>ROUND((C15*D15)/100,2)</f>
        <v>3369.6</v>
      </c>
      <c r="F15" s="10">
        <v>20</v>
      </c>
      <c r="G15" s="9">
        <f>ROUND((C15*F15)/100,2)</f>
        <v>1684.8</v>
      </c>
      <c r="H15" s="10">
        <v>52.5</v>
      </c>
      <c r="I15" s="9">
        <f>ROUND((C15*H15)/100,2)</f>
        <v>4422.6000000000004</v>
      </c>
      <c r="J15" s="9"/>
      <c r="K15" s="9"/>
      <c r="L15" s="9">
        <v>674</v>
      </c>
      <c r="M15" s="11">
        <f>ROUND((C15+E15+G15+I15+K15+L15)*0.15,2)</f>
        <v>2786.25</v>
      </c>
      <c r="N15" s="9">
        <f>C15+E15+G15+I15+K15+L15+M15</f>
        <v>21361.25</v>
      </c>
      <c r="O15" s="9">
        <f>N15*B15</f>
        <v>21361.25</v>
      </c>
    </row>
    <row r="16" spans="1:15" x14ac:dyDescent="0.25">
      <c r="A16" s="37" t="s">
        <v>26</v>
      </c>
      <c r="B16" s="8">
        <v>0.4</v>
      </c>
      <c r="C16" s="9">
        <v>6500</v>
      </c>
      <c r="D16" s="10">
        <v>60</v>
      </c>
      <c r="E16" s="9">
        <f>ROUND((C16*D16)/100,2)</f>
        <v>3900</v>
      </c>
      <c r="F16" s="10">
        <v>5</v>
      </c>
      <c r="G16" s="9">
        <f>ROUND((C16*F16)/100,2)</f>
        <v>325</v>
      </c>
      <c r="H16" s="10"/>
      <c r="I16" s="9"/>
      <c r="J16" s="27">
        <v>48.698990000000002</v>
      </c>
      <c r="K16" s="9">
        <f>C16*J16/100</f>
        <v>3165.43435</v>
      </c>
      <c r="L16" s="9">
        <v>1388.7</v>
      </c>
      <c r="M16" s="11">
        <f>ROUND((C16+E16+G16+I16+K16+L16)*0.15,2)</f>
        <v>2291.87</v>
      </c>
      <c r="N16" s="9">
        <f>(C16+E16+G16+I16+K16+L16+M16)</f>
        <v>17571.004349999999</v>
      </c>
      <c r="O16" s="9">
        <f>N16*B16</f>
        <v>7028.4017400000002</v>
      </c>
    </row>
    <row r="17" spans="1:15" ht="16.5" thickBot="1" x14ac:dyDescent="0.3">
      <c r="A17" s="35" t="s">
        <v>27</v>
      </c>
      <c r="B17" s="13">
        <v>0.4</v>
      </c>
      <c r="C17" s="14">
        <v>5800</v>
      </c>
      <c r="D17" s="15">
        <v>65</v>
      </c>
      <c r="E17" s="14">
        <f>ROUND((C17*D17)/100,2)</f>
        <v>3770</v>
      </c>
      <c r="F17" s="15">
        <v>0</v>
      </c>
      <c r="G17" s="14">
        <f>ROUND((C17*F17)/100,2)</f>
        <v>0</v>
      </c>
      <c r="H17" s="15"/>
      <c r="I17" s="14"/>
      <c r="J17" s="28">
        <v>74.490250000000003</v>
      </c>
      <c r="K17" s="14">
        <f>C17*J17/100</f>
        <v>4320.4345000000003</v>
      </c>
      <c r="L17" s="14">
        <v>1388.7</v>
      </c>
      <c r="M17" s="17">
        <f>ROUND((C17+E17+G17+I17+K17+L17)*0.15,2)</f>
        <v>2291.87</v>
      </c>
      <c r="N17" s="14">
        <f>(C17+E17+G17+I17+K17+L17+M17)</f>
        <v>17571.004499999999</v>
      </c>
      <c r="O17" s="14">
        <f>N17*B17</f>
        <v>7028.4017999999996</v>
      </c>
    </row>
    <row r="18" spans="1:15" ht="16.5" thickBot="1" x14ac:dyDescent="0.3">
      <c r="A18" s="18" t="s">
        <v>17</v>
      </c>
      <c r="B18" s="19">
        <f>B14+B15+B16+B17</f>
        <v>2.8</v>
      </c>
      <c r="C18" s="20">
        <f>C14+C15+(C16*0.47)+(C17*0.33)</f>
        <v>25717</v>
      </c>
      <c r="D18" s="20"/>
      <c r="E18" s="20">
        <f>E14+E15+(E16*0.4)+(E17*0.4)</f>
        <v>12599.6</v>
      </c>
      <c r="F18" s="20"/>
      <c r="G18" s="20">
        <f>G14+G15+(G16*0.4)+(G17*0.4)</f>
        <v>4279.6000000000004</v>
      </c>
      <c r="H18" s="20"/>
      <c r="I18" s="20">
        <f>I14+I15+(I16*0.4)+(I17*0.4)</f>
        <v>13665.6</v>
      </c>
      <c r="J18" s="20"/>
      <c r="K18" s="20">
        <f>K14+K15+(K16*0.4)+(K17*0.4)</f>
        <v>2994.3475400000007</v>
      </c>
      <c r="L18" s="20">
        <f>L14+L15+L16+L17</f>
        <v>3451.3999999999996</v>
      </c>
      <c r="M18" s="21">
        <f>M14+M15+(M16*0.4)+(M17*0.4)</f>
        <v>9148.8159999999989</v>
      </c>
      <c r="N18" s="22">
        <f>N14+N15+(N16*0.4)+(N17*0.4)</f>
        <v>70140.923539999989</v>
      </c>
      <c r="O18" s="23">
        <f>O14+O15+O16+O17</f>
        <v>70140.923539999989</v>
      </c>
    </row>
    <row r="21" spans="1:15" x14ac:dyDescent="0.25">
      <c r="A21" s="39" t="s">
        <v>18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x14ac:dyDescent="0.25">
      <c r="J22" s="24"/>
    </row>
  </sheetData>
  <mergeCells count="10">
    <mergeCell ref="A21:O21"/>
    <mergeCell ref="J1:N5"/>
    <mergeCell ref="C6:M8"/>
    <mergeCell ref="C11:L11"/>
    <mergeCell ref="M11:M12"/>
    <mergeCell ref="N11:N12"/>
    <mergeCell ref="D12:E12"/>
    <mergeCell ref="F12:G12"/>
    <mergeCell ref="H12:I12"/>
    <mergeCell ref="J12:K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selection activeCell="J1" sqref="J1:N5"/>
    </sheetView>
  </sheetViews>
  <sheetFormatPr defaultRowHeight="15.75" x14ac:dyDescent="0.25"/>
  <cols>
    <col min="1" max="1" width="16.140625" style="1" customWidth="1"/>
    <col min="2" max="2" width="8" style="1" customWidth="1"/>
    <col min="3" max="3" width="11.42578125" style="1" customWidth="1"/>
    <col min="4" max="4" width="4.85546875" style="1" customWidth="1"/>
    <col min="5" max="5" width="9.140625" style="1"/>
    <col min="6" max="6" width="5.42578125" style="1" customWidth="1"/>
    <col min="7" max="7" width="9.140625" style="1"/>
    <col min="8" max="8" width="5.7109375" style="1" customWidth="1"/>
    <col min="9" max="9" width="9.140625" style="1"/>
    <col min="10" max="10" width="5.5703125" style="1" customWidth="1"/>
    <col min="11" max="12" width="9.140625" style="1"/>
    <col min="13" max="13" width="10.5703125" style="1" customWidth="1"/>
    <col min="14" max="15" width="11.5703125" style="1" customWidth="1"/>
    <col min="16" max="17" width="9.140625" style="1"/>
    <col min="18" max="18" width="9.5703125" style="1" bestFit="1" customWidth="1"/>
    <col min="19" max="16384" width="9.140625" style="1"/>
  </cols>
  <sheetData>
    <row r="1" spans="1:15" ht="15.75" customHeight="1" x14ac:dyDescent="0.25">
      <c r="J1" s="41" t="s">
        <v>46</v>
      </c>
      <c r="K1" s="41"/>
      <c r="L1" s="41"/>
      <c r="M1" s="41"/>
      <c r="N1" s="41"/>
      <c r="O1" s="33"/>
    </row>
    <row r="2" spans="1:15" x14ac:dyDescent="0.25">
      <c r="J2" s="41"/>
      <c r="K2" s="41"/>
      <c r="L2" s="41"/>
      <c r="M2" s="41"/>
      <c r="N2" s="41"/>
      <c r="O2" s="33"/>
    </row>
    <row r="3" spans="1:15" x14ac:dyDescent="0.25">
      <c r="J3" s="41"/>
      <c r="K3" s="41"/>
      <c r="L3" s="41"/>
      <c r="M3" s="41"/>
      <c r="N3" s="41"/>
      <c r="O3" s="33"/>
    </row>
    <row r="4" spans="1:15" x14ac:dyDescent="0.25">
      <c r="J4" s="41"/>
      <c r="K4" s="41"/>
      <c r="L4" s="41"/>
      <c r="M4" s="41"/>
      <c r="N4" s="41"/>
      <c r="O4" s="33"/>
    </row>
    <row r="5" spans="1:15" ht="36" customHeight="1" x14ac:dyDescent="0.25">
      <c r="J5" s="41"/>
      <c r="K5" s="41"/>
      <c r="L5" s="41"/>
      <c r="M5" s="41"/>
      <c r="N5" s="41"/>
      <c r="O5" s="33"/>
    </row>
    <row r="6" spans="1:15" x14ac:dyDescent="0.25">
      <c r="C6" s="42" t="s">
        <v>44</v>
      </c>
      <c r="D6" s="42"/>
      <c r="E6" s="42"/>
      <c r="F6" s="42"/>
      <c r="G6" s="42"/>
      <c r="H6" s="42"/>
      <c r="I6" s="42"/>
      <c r="J6" s="43"/>
      <c r="K6" s="43"/>
      <c r="L6" s="43"/>
      <c r="M6" s="43"/>
      <c r="N6" s="33"/>
      <c r="O6" s="33"/>
    </row>
    <row r="7" spans="1:15" x14ac:dyDescent="0.25">
      <c r="C7" s="42"/>
      <c r="D7" s="42"/>
      <c r="E7" s="42"/>
      <c r="F7" s="42"/>
      <c r="G7" s="42"/>
      <c r="H7" s="42"/>
      <c r="I7" s="42"/>
      <c r="J7" s="43"/>
      <c r="K7" s="43"/>
      <c r="L7" s="43"/>
      <c r="M7" s="43"/>
      <c r="N7" s="33"/>
      <c r="O7" s="33"/>
    </row>
    <row r="8" spans="1:15" x14ac:dyDescent="0.25">
      <c r="C8" s="42"/>
      <c r="D8" s="42"/>
      <c r="E8" s="42"/>
      <c r="F8" s="42"/>
      <c r="G8" s="42"/>
      <c r="H8" s="42"/>
      <c r="I8" s="42"/>
      <c r="J8" s="43"/>
      <c r="K8" s="43"/>
      <c r="L8" s="43"/>
      <c r="M8" s="43"/>
    </row>
    <row r="11" spans="1:15" s="33" customFormat="1" ht="64.5" customHeight="1" x14ac:dyDescent="0.25">
      <c r="A11" s="37" t="s">
        <v>2</v>
      </c>
      <c r="B11" s="37" t="s">
        <v>3</v>
      </c>
      <c r="C11" s="44" t="s">
        <v>4</v>
      </c>
      <c r="D11" s="45"/>
      <c r="E11" s="45"/>
      <c r="F11" s="45"/>
      <c r="G11" s="45"/>
      <c r="H11" s="45"/>
      <c r="I11" s="45"/>
      <c r="J11" s="45"/>
      <c r="K11" s="45"/>
      <c r="L11" s="46"/>
      <c r="M11" s="47" t="s">
        <v>5</v>
      </c>
      <c r="N11" s="49" t="s">
        <v>6</v>
      </c>
      <c r="O11" s="5"/>
    </row>
    <row r="12" spans="1:15" s="33" customFormat="1" ht="75.75" customHeight="1" x14ac:dyDescent="0.25">
      <c r="A12" s="37"/>
      <c r="B12" s="37"/>
      <c r="C12" s="36" t="s">
        <v>7</v>
      </c>
      <c r="D12" s="50" t="s">
        <v>8</v>
      </c>
      <c r="E12" s="51"/>
      <c r="F12" s="50" t="s">
        <v>9</v>
      </c>
      <c r="G12" s="51"/>
      <c r="H12" s="50" t="s">
        <v>10</v>
      </c>
      <c r="I12" s="51"/>
      <c r="J12" s="50" t="s">
        <v>11</v>
      </c>
      <c r="K12" s="51"/>
      <c r="L12" s="36" t="s">
        <v>45</v>
      </c>
      <c r="M12" s="48"/>
      <c r="N12" s="49"/>
      <c r="O12" s="37" t="s">
        <v>13</v>
      </c>
    </row>
    <row r="13" spans="1:15" s="33" customFormat="1" x14ac:dyDescent="0.25">
      <c r="A13" s="37"/>
      <c r="B13" s="37"/>
      <c r="C13" s="36"/>
      <c r="D13" s="37" t="s">
        <v>14</v>
      </c>
      <c r="E13" s="37" t="s">
        <v>15</v>
      </c>
      <c r="F13" s="37" t="s">
        <v>14</v>
      </c>
      <c r="G13" s="37" t="s">
        <v>15</v>
      </c>
      <c r="H13" s="37" t="s">
        <v>14</v>
      </c>
      <c r="I13" s="37" t="s">
        <v>15</v>
      </c>
      <c r="J13" s="37" t="s">
        <v>14</v>
      </c>
      <c r="K13" s="37" t="s">
        <v>15</v>
      </c>
      <c r="L13" s="36"/>
      <c r="M13" s="37"/>
      <c r="N13" s="37"/>
      <c r="O13" s="37"/>
    </row>
    <row r="14" spans="1:15" ht="47.25" x14ac:dyDescent="0.25">
      <c r="A14" s="7" t="s">
        <v>16</v>
      </c>
      <c r="B14" s="8">
        <v>0.5</v>
      </c>
      <c r="C14" s="9">
        <v>13890.44</v>
      </c>
      <c r="D14" s="10">
        <v>0</v>
      </c>
      <c r="E14" s="9">
        <f>ROUND((C14*D14)/100,2)</f>
        <v>0</v>
      </c>
      <c r="F14" s="10">
        <v>0</v>
      </c>
      <c r="G14" s="9">
        <f>ROUND((C14*F14)/100,2)</f>
        <v>0</v>
      </c>
      <c r="H14" s="10">
        <v>0</v>
      </c>
      <c r="I14" s="9">
        <f>ROUND((C14*H14)/100,2)</f>
        <v>0</v>
      </c>
      <c r="J14" s="9">
        <v>0</v>
      </c>
      <c r="K14" s="9">
        <f>ROUND((C14*J14)/100,2)</f>
        <v>0</v>
      </c>
      <c r="L14" s="9">
        <v>1388.69</v>
      </c>
      <c r="M14" s="11">
        <f>ROUND((C14+E14+G14+I14+K14+L14)*0.15,2)</f>
        <v>2291.87</v>
      </c>
      <c r="N14" s="9">
        <f>C14+E14+G14+I14+K14+L14+M14</f>
        <v>17571</v>
      </c>
      <c r="O14" s="9">
        <f>N14*B14</f>
        <v>8785.5</v>
      </c>
    </row>
    <row r="15" spans="1:15" ht="47.25" x14ac:dyDescent="0.25">
      <c r="A15" s="7" t="s">
        <v>16</v>
      </c>
      <c r="B15" s="8">
        <v>0.3</v>
      </c>
      <c r="C15" s="9">
        <v>13890.44</v>
      </c>
      <c r="D15" s="10">
        <v>0</v>
      </c>
      <c r="E15" s="9">
        <f>ROUND((C15*D15)/100,2)</f>
        <v>0</v>
      </c>
      <c r="F15" s="10">
        <v>0</v>
      </c>
      <c r="G15" s="9">
        <f>ROUND((C15*F15)/100,2)</f>
        <v>0</v>
      </c>
      <c r="H15" s="10">
        <v>0</v>
      </c>
      <c r="I15" s="9">
        <f>ROUND((C15*H15)/100,2)</f>
        <v>0</v>
      </c>
      <c r="J15" s="9">
        <v>0</v>
      </c>
      <c r="K15" s="9">
        <f>ROUND((C15*J15)/100,2)</f>
        <v>0</v>
      </c>
      <c r="L15" s="9">
        <v>1388.69</v>
      </c>
      <c r="M15" s="11">
        <f>ROUND((C15+E15+G15+I15+K15+L15)*0.15,2)</f>
        <v>2291.87</v>
      </c>
      <c r="N15" s="9">
        <f>C15+E15+G15+I15+K15+L15+M15</f>
        <v>17571</v>
      </c>
      <c r="O15" s="9">
        <f>N15*B15</f>
        <v>5271.3</v>
      </c>
    </row>
    <row r="16" spans="1:15" x14ac:dyDescent="0.25">
      <c r="A16" s="37"/>
      <c r="B16" s="8"/>
      <c r="C16" s="9"/>
      <c r="D16" s="10"/>
      <c r="E16" s="9"/>
      <c r="F16" s="10"/>
      <c r="G16" s="9"/>
      <c r="H16" s="10"/>
      <c r="I16" s="9"/>
      <c r="J16" s="10"/>
      <c r="K16" s="9"/>
      <c r="L16" s="9"/>
      <c r="M16" s="11"/>
      <c r="N16" s="9"/>
      <c r="O16" s="9"/>
    </row>
    <row r="17" spans="1:15" ht="16.5" thickBot="1" x14ac:dyDescent="0.3">
      <c r="A17" s="35"/>
      <c r="B17" s="13"/>
      <c r="C17" s="14"/>
      <c r="D17" s="15"/>
      <c r="E17" s="14"/>
      <c r="F17" s="15"/>
      <c r="G17" s="14"/>
      <c r="H17" s="15"/>
      <c r="I17" s="14"/>
      <c r="J17" s="16"/>
      <c r="K17" s="14"/>
      <c r="L17" s="14"/>
      <c r="M17" s="17"/>
      <c r="N17" s="14"/>
      <c r="O17" s="14"/>
    </row>
    <row r="18" spans="1:15" ht="16.5" thickBot="1" x14ac:dyDescent="0.3">
      <c r="A18" s="18" t="s">
        <v>17</v>
      </c>
      <c r="B18" s="19">
        <f>B14+B15+B16+B17</f>
        <v>0.8</v>
      </c>
      <c r="C18" s="20">
        <f>(C14*0.4)+(C15*0.3)</f>
        <v>9723.3080000000009</v>
      </c>
      <c r="D18" s="20"/>
      <c r="E18" s="20">
        <f>(E14*0.4)+(E15*0.4)</f>
        <v>0</v>
      </c>
      <c r="F18" s="20"/>
      <c r="G18" s="20">
        <f>(G14*0.4)+(G15*0.4)</f>
        <v>0</v>
      </c>
      <c r="H18" s="20"/>
      <c r="I18" s="20">
        <f>(I14*0.4)+(I15*0.4)</f>
        <v>0</v>
      </c>
      <c r="J18" s="20"/>
      <c r="K18" s="20">
        <f>(K14*0.4)+(K15*0.4)</f>
        <v>0</v>
      </c>
      <c r="L18" s="20">
        <f>(L14*0.4)+(L15*0.4)</f>
        <v>1110.952</v>
      </c>
      <c r="M18" s="21">
        <f>(M14*0.4)+(M15*0.4)</f>
        <v>1833.4960000000001</v>
      </c>
      <c r="N18" s="22">
        <f>(N14*0.4)+(N15*0.4)</f>
        <v>14056.800000000001</v>
      </c>
      <c r="O18" s="23">
        <f>O14+O15+O16+O17</f>
        <v>14056.8</v>
      </c>
    </row>
    <row r="21" spans="1:15" x14ac:dyDescent="0.25">
      <c r="A21" s="39" t="s">
        <v>18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x14ac:dyDescent="0.25">
      <c r="J22" s="24"/>
    </row>
  </sheetData>
  <mergeCells count="10">
    <mergeCell ref="A21:O21"/>
    <mergeCell ref="J1:N5"/>
    <mergeCell ref="C6:M8"/>
    <mergeCell ref="C11:L11"/>
    <mergeCell ref="M11:M12"/>
    <mergeCell ref="N11:N12"/>
    <mergeCell ref="D12:E12"/>
    <mergeCell ref="F12:G12"/>
    <mergeCell ref="H12:I12"/>
    <mergeCell ref="J12:K1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selection activeCell="T8" sqref="T8"/>
    </sheetView>
  </sheetViews>
  <sheetFormatPr defaultRowHeight="15.75" x14ac:dyDescent="0.25"/>
  <cols>
    <col min="1" max="1" width="16.140625" style="1" customWidth="1"/>
    <col min="2" max="2" width="8" style="1" customWidth="1"/>
    <col min="3" max="3" width="11.42578125" style="1" customWidth="1"/>
    <col min="4" max="4" width="4.85546875" style="1" customWidth="1"/>
    <col min="5" max="5" width="9.140625" style="1"/>
    <col min="6" max="6" width="5.42578125" style="1" customWidth="1"/>
    <col min="7" max="7" width="9.140625" style="1"/>
    <col min="8" max="8" width="5.7109375" style="1" customWidth="1"/>
    <col min="9" max="9" width="9.140625" style="1"/>
    <col min="10" max="10" width="5.5703125" style="1" customWidth="1"/>
    <col min="11" max="12" width="9.140625" style="1"/>
    <col min="13" max="13" width="10.5703125" style="1" customWidth="1"/>
    <col min="14" max="15" width="11.5703125" style="1" customWidth="1"/>
    <col min="16" max="17" width="9.140625" style="1"/>
    <col min="18" max="18" width="9.5703125" style="1" bestFit="1" customWidth="1"/>
    <col min="19" max="16384" width="9.140625" style="1"/>
  </cols>
  <sheetData>
    <row r="1" spans="1:15" ht="15.75" customHeight="1" x14ac:dyDescent="0.25">
      <c r="J1" s="41" t="s">
        <v>47</v>
      </c>
      <c r="K1" s="41"/>
      <c r="L1" s="41"/>
      <c r="M1" s="41"/>
      <c r="N1" s="41"/>
      <c r="O1" s="33"/>
    </row>
    <row r="2" spans="1:15" x14ac:dyDescent="0.25">
      <c r="J2" s="41"/>
      <c r="K2" s="41"/>
      <c r="L2" s="41"/>
      <c r="M2" s="41"/>
      <c r="N2" s="41"/>
      <c r="O2" s="33"/>
    </row>
    <row r="3" spans="1:15" x14ac:dyDescent="0.25">
      <c r="J3" s="41"/>
      <c r="K3" s="41"/>
      <c r="L3" s="41"/>
      <c r="M3" s="41"/>
      <c r="N3" s="41"/>
      <c r="O3" s="33"/>
    </row>
    <row r="4" spans="1:15" x14ac:dyDescent="0.25">
      <c r="J4" s="41"/>
      <c r="K4" s="41"/>
      <c r="L4" s="41"/>
      <c r="M4" s="41"/>
      <c r="N4" s="41"/>
      <c r="O4" s="33"/>
    </row>
    <row r="5" spans="1:15" ht="36" customHeight="1" x14ac:dyDescent="0.25">
      <c r="J5" s="41"/>
      <c r="K5" s="41"/>
      <c r="L5" s="41"/>
      <c r="M5" s="41"/>
      <c r="N5" s="41"/>
      <c r="O5" s="33"/>
    </row>
    <row r="6" spans="1:15" ht="15.75" customHeight="1" x14ac:dyDescent="0.25">
      <c r="B6" s="52" t="s">
        <v>20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33"/>
    </row>
    <row r="7" spans="1:15" ht="15.75" customHeight="1" x14ac:dyDescent="0.2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33"/>
    </row>
    <row r="8" spans="1:15" ht="15.75" customHeight="1" x14ac:dyDescent="0.2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11" spans="1:15" s="33" customFormat="1" ht="64.5" customHeight="1" x14ac:dyDescent="0.25">
      <c r="A11" s="37" t="s">
        <v>2</v>
      </c>
      <c r="B11" s="37" t="s">
        <v>3</v>
      </c>
      <c r="C11" s="44" t="s">
        <v>4</v>
      </c>
      <c r="D11" s="45"/>
      <c r="E11" s="45"/>
      <c r="F11" s="45"/>
      <c r="G11" s="45"/>
      <c r="H11" s="45"/>
      <c r="I11" s="45"/>
      <c r="J11" s="45"/>
      <c r="K11" s="45"/>
      <c r="L11" s="46"/>
      <c r="M11" s="47" t="s">
        <v>5</v>
      </c>
      <c r="N11" s="49" t="s">
        <v>6</v>
      </c>
      <c r="O11" s="5"/>
    </row>
    <row r="12" spans="1:15" s="33" customFormat="1" ht="75.75" customHeight="1" x14ac:dyDescent="0.25">
      <c r="A12" s="37"/>
      <c r="B12" s="37"/>
      <c r="C12" s="36" t="s">
        <v>7</v>
      </c>
      <c r="D12" s="50" t="s">
        <v>8</v>
      </c>
      <c r="E12" s="51"/>
      <c r="F12" s="50" t="s">
        <v>9</v>
      </c>
      <c r="G12" s="51"/>
      <c r="H12" s="50" t="s">
        <v>10</v>
      </c>
      <c r="I12" s="51"/>
      <c r="J12" s="50" t="s">
        <v>11</v>
      </c>
      <c r="K12" s="51"/>
      <c r="L12" s="36" t="s">
        <v>45</v>
      </c>
      <c r="M12" s="48"/>
      <c r="N12" s="49"/>
      <c r="O12" s="37" t="s">
        <v>13</v>
      </c>
    </row>
    <row r="13" spans="1:15" s="33" customFormat="1" x14ac:dyDescent="0.25">
      <c r="A13" s="37"/>
      <c r="B13" s="37"/>
      <c r="C13" s="36"/>
      <c r="D13" s="37" t="s">
        <v>14</v>
      </c>
      <c r="E13" s="37" t="s">
        <v>15</v>
      </c>
      <c r="F13" s="37" t="s">
        <v>14</v>
      </c>
      <c r="G13" s="37" t="s">
        <v>15</v>
      </c>
      <c r="H13" s="37" t="s">
        <v>14</v>
      </c>
      <c r="I13" s="37" t="s">
        <v>15</v>
      </c>
      <c r="J13" s="37" t="s">
        <v>14</v>
      </c>
      <c r="K13" s="37" t="s">
        <v>15</v>
      </c>
      <c r="L13" s="36"/>
      <c r="M13" s="37"/>
      <c r="N13" s="37"/>
      <c r="O13" s="37"/>
    </row>
    <row r="14" spans="1:15" ht="31.5" x14ac:dyDescent="0.25">
      <c r="A14" s="25" t="s">
        <v>21</v>
      </c>
      <c r="B14" s="8">
        <v>0.4</v>
      </c>
      <c r="C14" s="9">
        <v>13890.44</v>
      </c>
      <c r="D14" s="10">
        <v>0</v>
      </c>
      <c r="E14" s="9">
        <f>ROUND((C14*D14)/100,2)</f>
        <v>0</v>
      </c>
      <c r="F14" s="10">
        <v>0</v>
      </c>
      <c r="G14" s="9">
        <f>ROUND((C14*F14)/100,2)</f>
        <v>0</v>
      </c>
      <c r="H14" s="10">
        <v>0</v>
      </c>
      <c r="I14" s="9">
        <f>ROUND((C14*H14)/100,2)</f>
        <v>0</v>
      </c>
      <c r="J14" s="9">
        <v>0</v>
      </c>
      <c r="K14" s="9">
        <f>ROUND((C14*J14)/100,2)</f>
        <v>0</v>
      </c>
      <c r="L14" s="9">
        <v>1388.69</v>
      </c>
      <c r="M14" s="11">
        <f>ROUND((C14+E14+G14+I14+K14+L14)*0.15,2)</f>
        <v>2291.87</v>
      </c>
      <c r="N14" s="9">
        <f>C14+E14+G14+I14+K14+L14+M14</f>
        <v>17571</v>
      </c>
      <c r="O14" s="9">
        <f>N14*B14</f>
        <v>7028.4000000000005</v>
      </c>
    </row>
    <row r="15" spans="1:15" x14ac:dyDescent="0.25">
      <c r="A15" s="25"/>
      <c r="B15" s="8"/>
      <c r="C15" s="9"/>
      <c r="D15" s="10"/>
      <c r="E15" s="9"/>
      <c r="F15" s="10"/>
      <c r="G15" s="9"/>
      <c r="H15" s="10"/>
      <c r="I15" s="9"/>
      <c r="J15" s="9"/>
      <c r="K15" s="9"/>
      <c r="L15" s="9"/>
      <c r="M15" s="11"/>
      <c r="N15" s="9"/>
      <c r="O15" s="9"/>
    </row>
    <row r="16" spans="1:15" x14ac:dyDescent="0.25">
      <c r="A16" s="37"/>
      <c r="B16" s="8"/>
      <c r="C16" s="9"/>
      <c r="D16" s="10"/>
      <c r="E16" s="9"/>
      <c r="F16" s="10"/>
      <c r="G16" s="9"/>
      <c r="H16" s="10"/>
      <c r="I16" s="9"/>
      <c r="J16" s="10"/>
      <c r="K16" s="9"/>
      <c r="L16" s="9"/>
      <c r="M16" s="11"/>
      <c r="N16" s="9"/>
      <c r="O16" s="9"/>
    </row>
    <row r="17" spans="1:15" ht="16.5" thickBot="1" x14ac:dyDescent="0.3">
      <c r="A17" s="35"/>
      <c r="B17" s="13"/>
      <c r="C17" s="14"/>
      <c r="D17" s="15"/>
      <c r="E17" s="14"/>
      <c r="F17" s="15"/>
      <c r="G17" s="14"/>
      <c r="H17" s="15"/>
      <c r="I17" s="14"/>
      <c r="J17" s="16"/>
      <c r="K17" s="14"/>
      <c r="L17" s="14"/>
      <c r="M17" s="17"/>
      <c r="N17" s="14"/>
      <c r="O17" s="14"/>
    </row>
    <row r="18" spans="1:15" ht="16.5" thickBot="1" x14ac:dyDescent="0.3">
      <c r="A18" s="18" t="s">
        <v>17</v>
      </c>
      <c r="B18" s="19">
        <f>B14+B15+B16+B17</f>
        <v>0.4</v>
      </c>
      <c r="C18" s="20">
        <f>(C14*0.4)+(C15*0.4)</f>
        <v>5556.1760000000004</v>
      </c>
      <c r="D18" s="20"/>
      <c r="E18" s="20">
        <f>(E14*0.4)+(E15*0.4)</f>
        <v>0</v>
      </c>
      <c r="F18" s="20"/>
      <c r="G18" s="20">
        <f>(G14*0.4)+(G15*0.4)</f>
        <v>0</v>
      </c>
      <c r="H18" s="20"/>
      <c r="I18" s="20">
        <f>(I14*0.4)+(I15*0.4)</f>
        <v>0</v>
      </c>
      <c r="J18" s="20"/>
      <c r="K18" s="20">
        <f>(K14*0.4)+(K15*0.4)</f>
        <v>0</v>
      </c>
      <c r="L18" s="20">
        <f>(L14*0.4)+(L15*0.4)</f>
        <v>555.476</v>
      </c>
      <c r="M18" s="21">
        <f>(M14*0.4)+(M15*0.4)</f>
        <v>916.74800000000005</v>
      </c>
      <c r="N18" s="22">
        <f>(N14*0.4)+(N15*0.4)</f>
        <v>7028.4000000000005</v>
      </c>
      <c r="O18" s="23">
        <f>O14+O15+O16+O17</f>
        <v>7028.4000000000005</v>
      </c>
    </row>
    <row r="21" spans="1:15" x14ac:dyDescent="0.25">
      <c r="A21" s="39" t="s">
        <v>18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x14ac:dyDescent="0.25">
      <c r="J22" s="24"/>
    </row>
  </sheetData>
  <mergeCells count="10">
    <mergeCell ref="A21:O21"/>
    <mergeCell ref="J1:N5"/>
    <mergeCell ref="B6:N8"/>
    <mergeCell ref="C11:L11"/>
    <mergeCell ref="M11:M12"/>
    <mergeCell ref="N11:N12"/>
    <mergeCell ref="D12:E12"/>
    <mergeCell ref="F12:G12"/>
    <mergeCell ref="H12:I12"/>
    <mergeCell ref="J12:K1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9" sqref="C9"/>
    </sheetView>
  </sheetViews>
  <sheetFormatPr defaultRowHeight="15" x14ac:dyDescent="0.25"/>
  <cols>
    <col min="2" max="2" width="12.85546875" customWidth="1"/>
    <col min="3" max="3" width="12.7109375" customWidth="1"/>
    <col min="4" max="4" width="14.7109375" customWidth="1"/>
    <col min="5" max="5" width="12.140625" customWidth="1"/>
  </cols>
  <sheetData>
    <row r="1" spans="1:7" x14ac:dyDescent="0.25">
      <c r="A1" s="54" t="s">
        <v>28</v>
      </c>
      <c r="B1" s="54"/>
      <c r="C1" s="54"/>
      <c r="D1" s="54"/>
      <c r="E1" s="54"/>
      <c r="F1" s="54"/>
      <c r="G1" s="34"/>
    </row>
    <row r="2" spans="1:7" x14ac:dyDescent="0.25">
      <c r="A2" s="54" t="s">
        <v>48</v>
      </c>
      <c r="B2" s="54"/>
      <c r="C2" s="54"/>
      <c r="D2" s="54"/>
      <c r="E2" s="54"/>
      <c r="F2" s="54"/>
      <c r="G2" s="34"/>
    </row>
    <row r="3" spans="1:7" x14ac:dyDescent="0.25">
      <c r="A3" s="38"/>
      <c r="B3" s="38"/>
      <c r="C3" s="38"/>
      <c r="D3" s="38"/>
      <c r="E3" s="38"/>
      <c r="F3" s="38"/>
      <c r="G3" s="34"/>
    </row>
    <row r="4" spans="1:7" x14ac:dyDescent="0.25">
      <c r="A4" s="38"/>
      <c r="B4" s="38"/>
      <c r="C4" s="38"/>
      <c r="D4" s="38"/>
      <c r="E4" s="38"/>
      <c r="F4" s="38"/>
      <c r="G4" s="34"/>
    </row>
    <row r="5" spans="1:7" ht="45" x14ac:dyDescent="0.25">
      <c r="A5" s="30" t="s">
        <v>30</v>
      </c>
      <c r="B5" s="30" t="s">
        <v>31</v>
      </c>
      <c r="C5" s="30" t="s">
        <v>32</v>
      </c>
      <c r="D5" s="30" t="s">
        <v>33</v>
      </c>
      <c r="E5" s="30" t="s">
        <v>17</v>
      </c>
      <c r="F5" s="30"/>
      <c r="G5" s="34"/>
    </row>
    <row r="6" spans="1:7" x14ac:dyDescent="0.25">
      <c r="A6" s="30">
        <v>1</v>
      </c>
      <c r="B6" s="30" t="s">
        <v>34</v>
      </c>
      <c r="C6" s="32">
        <f>'01.06.2022'!O14</f>
        <v>34722.869999999995</v>
      </c>
      <c r="D6" s="31">
        <f>C6*0.302</f>
        <v>10486.306739999998</v>
      </c>
      <c r="E6" s="32">
        <f>D6+C6</f>
        <v>45209.176739999995</v>
      </c>
      <c r="F6" s="30"/>
      <c r="G6" s="34"/>
    </row>
    <row r="7" spans="1:7" ht="30" x14ac:dyDescent="0.25">
      <c r="A7" s="30">
        <v>2</v>
      </c>
      <c r="B7" s="30" t="s">
        <v>35</v>
      </c>
      <c r="C7" s="32">
        <f>'01.06.2022'!O15+'01.06.2022'!O16+'01.06.2022'!O17</f>
        <v>35418.053540000001</v>
      </c>
      <c r="D7" s="31">
        <f t="shared" ref="D7:D9" si="0">C7*0.302</f>
        <v>10696.25216908</v>
      </c>
      <c r="E7" s="32">
        <f>D7+C7</f>
        <v>46114.305709079999</v>
      </c>
      <c r="F7" s="30"/>
      <c r="G7" s="34"/>
    </row>
    <row r="8" spans="1:7" x14ac:dyDescent="0.25">
      <c r="A8" s="30">
        <v>3</v>
      </c>
      <c r="B8" s="30" t="s">
        <v>36</v>
      </c>
      <c r="C8" s="32">
        <f>'пожарка 01.06.2022'!O18</f>
        <v>14056.8</v>
      </c>
      <c r="D8" s="31">
        <f t="shared" si="0"/>
        <v>4245.1535999999996</v>
      </c>
      <c r="E8" s="32">
        <f t="shared" ref="E8:E9" si="1">D8+C8</f>
        <v>18301.953600000001</v>
      </c>
      <c r="F8" s="30"/>
      <c r="G8" s="34"/>
    </row>
    <row r="9" spans="1:7" x14ac:dyDescent="0.25">
      <c r="A9" s="30">
        <v>4</v>
      </c>
      <c r="B9" s="30" t="s">
        <v>37</v>
      </c>
      <c r="C9" s="32">
        <f>'вус 01.01.2022'!O18</f>
        <v>6389.6040000000003</v>
      </c>
      <c r="D9" s="31">
        <f t="shared" si="0"/>
        <v>1929.660408</v>
      </c>
      <c r="E9" s="32">
        <f t="shared" si="1"/>
        <v>8319.2644080000009</v>
      </c>
      <c r="F9" s="30"/>
      <c r="G9" s="34"/>
    </row>
    <row r="10" spans="1:7" x14ac:dyDescent="0.25">
      <c r="A10" s="30"/>
      <c r="B10" s="30" t="s">
        <v>17</v>
      </c>
      <c r="C10" s="32">
        <f t="shared" ref="C10:D10" si="2">C6+C7+C8+C9</f>
        <v>90587.327539999998</v>
      </c>
      <c r="D10" s="31">
        <f t="shared" si="2"/>
        <v>27357.372917079996</v>
      </c>
      <c r="E10" s="32">
        <f>E6+E7+E8+E9</f>
        <v>117944.70045707999</v>
      </c>
      <c r="F10" s="30"/>
      <c r="G10" s="34"/>
    </row>
    <row r="11" spans="1:7" x14ac:dyDescent="0.25">
      <c r="A11" s="30"/>
      <c r="B11" s="30"/>
      <c r="C11" s="30"/>
      <c r="D11" s="30"/>
      <c r="E11" s="30"/>
      <c r="F11" s="30"/>
      <c r="G11" s="34"/>
    </row>
    <row r="12" spans="1:7" x14ac:dyDescent="0.25">
      <c r="A12" s="30"/>
      <c r="B12" s="30"/>
      <c r="C12" s="30"/>
      <c r="D12" s="30"/>
      <c r="E12" s="30"/>
      <c r="F12" s="30"/>
      <c r="G12" s="34"/>
    </row>
    <row r="13" spans="1:7" x14ac:dyDescent="0.25">
      <c r="A13" s="30"/>
      <c r="B13" s="30"/>
      <c r="C13" s="30"/>
      <c r="D13" s="30"/>
      <c r="E13" s="30"/>
      <c r="F13" s="30"/>
      <c r="G13" s="34"/>
    </row>
    <row r="14" spans="1:7" x14ac:dyDescent="0.25">
      <c r="A14" s="55"/>
      <c r="B14" s="56"/>
      <c r="C14" s="38"/>
      <c r="D14" s="38"/>
      <c r="E14" s="38"/>
      <c r="F14" s="38"/>
      <c r="G14" s="34"/>
    </row>
    <row r="15" spans="1:7" x14ac:dyDescent="0.25">
      <c r="A15" s="34"/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4"/>
      <c r="B17" s="34"/>
      <c r="C17" s="34"/>
      <c r="D17" s="34"/>
      <c r="E17" s="34"/>
      <c r="F17" s="34"/>
      <c r="G17" s="34"/>
    </row>
    <row r="18" spans="1:7" x14ac:dyDescent="0.25">
      <c r="A18" s="57" t="s">
        <v>38</v>
      </c>
      <c r="B18" s="57"/>
      <c r="C18" s="38"/>
      <c r="D18" s="38" t="s">
        <v>39</v>
      </c>
      <c r="E18" s="34"/>
      <c r="F18" s="34"/>
      <c r="G18" s="34"/>
    </row>
    <row r="19" spans="1:7" x14ac:dyDescent="0.25">
      <c r="A19" s="34"/>
      <c r="B19" s="34"/>
      <c r="C19" s="34"/>
      <c r="D19" s="34"/>
      <c r="E19" s="34"/>
      <c r="F19" s="34"/>
      <c r="G19" s="34"/>
    </row>
  </sheetData>
  <mergeCells count="4">
    <mergeCell ref="A1:F1"/>
    <mergeCell ref="A2:F2"/>
    <mergeCell ref="A14:B14"/>
    <mergeCell ref="A18:B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01.01.2022</vt:lpstr>
      <vt:lpstr>пожарка 01.01.2022</vt:lpstr>
      <vt:lpstr>вус 01.01.2022</vt:lpstr>
      <vt:lpstr> фонд оплаты труда</vt:lpstr>
      <vt:lpstr>01.06.2022</vt:lpstr>
      <vt:lpstr>пожарка 01.06.2022</vt:lpstr>
      <vt:lpstr>вус 01.06.2022</vt:lpstr>
      <vt:lpstr> фонд оплаты труда (2)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Совет</dc:creator>
  <cp:lastModifiedBy>Совет</cp:lastModifiedBy>
  <cp:lastPrinted>2022-06-28T05:55:47Z</cp:lastPrinted>
  <dcterms:created xsi:type="dcterms:W3CDTF">2022-01-21T07:26:08Z</dcterms:created>
  <dcterms:modified xsi:type="dcterms:W3CDTF">2022-06-28T05:56:22Z</dcterms:modified>
</cp:coreProperties>
</file>